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31" yWindow="240" windowWidth="15600" windowHeight="8880" tabRatio="704" firstSheet="4"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П1" sheetId="7" r:id="rId7"/>
    <sheet name="П2" sheetId="8" r:id="rId8"/>
    <sheet name="П3" sheetId="9" r:id="rId9"/>
    <sheet name="Комментарии" sheetId="10" r:id="rId10"/>
    <sheet name="Проверка" sheetId="11" r:id="rId11"/>
    <sheet name="Лист1" sheetId="12" state="hidden" r:id="rId12"/>
  </sheets>
  <externalReferences>
    <externalReference r:id="rId15"/>
  </externalReferences>
  <definedNames>
    <definedName name="_xlfn.IFERROR" hidden="1">#NAME?</definedName>
    <definedName name="B_FIO">'Титульный'!$F$32</definedName>
    <definedName name="B_POST">'Титульный'!$F$33</definedName>
    <definedName name="CHECK_RNG">'Проверка'!$E$12:$G$13</definedName>
    <definedName name="COMPANY">'Титульный'!$F$14</definedName>
    <definedName name="DURATION">'Титульный'!$F$25</definedName>
    <definedName name="EXE_EMAIL">'Титульный'!$F$39</definedName>
    <definedName name="EXE_FIO">'Титульный'!$F$36</definedName>
    <definedName name="EXE_PHONE">'Титульный'!$F$38</definedName>
    <definedName name="EXE_POST">'Титульный'!$F$37</definedName>
    <definedName name="FORMCODE">'TSheet'!$C$2</definedName>
    <definedName name="FORMID">'TSheet'!$C$1</definedName>
    <definedName name="FORMNAME">'TSheet'!$C$3</definedName>
    <definedName name="i_list">'TSheet'!$S$2:$S$17</definedName>
    <definedName name="i_list_1" localSheetId="0">'TSheet'!$G$30:$H$34</definedName>
    <definedName name="i_list_10" localSheetId="0">'TSheet'!$G$132:$H$136</definedName>
    <definedName name="i_list_11" localSheetId="0">'TSheet'!$G$141:$H$146</definedName>
    <definedName name="i_list_12" localSheetId="0">'TSheet'!$G$151:$H$156</definedName>
    <definedName name="i_list_13" localSheetId="0">'TSheet'!$G$161:$H$165</definedName>
    <definedName name="i_list_14" localSheetId="0">'TSheet'!$G$170:$H$175</definedName>
    <definedName name="i_list_15" localSheetId="0">'TSheet'!$G$180:$H$184</definedName>
    <definedName name="i_list_2" localSheetId="0">'TSheet'!$G$39:$H$45</definedName>
    <definedName name="i_list_3" localSheetId="0">'TSheet'!$G$50:$H$58</definedName>
    <definedName name="i_list_4" localSheetId="0">'TSheet'!$G$63:$H$68</definedName>
    <definedName name="i_list_5" localSheetId="0">'TSheet'!$G$73:$H$86</definedName>
    <definedName name="i_list_6" localSheetId="0">'TSheet'!$G$91:$H$98</definedName>
    <definedName name="i_list_7" localSheetId="0">'TSheet'!$G$103:$H$108</definedName>
    <definedName name="i_list_8" localSheetId="0">'TSheet'!$G$113:$H$118</definedName>
    <definedName name="i_list_9" localSheetId="0">'TSheet'!$G$123:$H$127</definedName>
    <definedName name="ID">'Титульный'!$A$1</definedName>
    <definedName name="INN">'Титульный'!$F$15</definedName>
    <definedName name="KIND_ACTIVITY">'Титульный'!$F$18</definedName>
    <definedName name="KPP">'Титульный'!$F$16</definedName>
    <definedName name="LIST_ORG_REESTR">'SheetOrgReestr'!$A$2:$E$262</definedName>
    <definedName name="MONTH_PERIOD">'Титульный'!$F$24</definedName>
    <definedName name="Mth_Count_0">'TSheet'!$J$3</definedName>
    <definedName name="Mth_Count_1">'TSheet'!$J$4</definedName>
    <definedName name="Mth_Count_2">'TSheet'!$J$5</definedName>
    <definedName name="Mth_Count_3">'TSheet'!$J$6</definedName>
    <definedName name="Mth_Count_4">'TSheet'!$J$7</definedName>
    <definedName name="NAME_ORG_REESTR">'SheetOrgReestr'!$A$2:$A$262</definedName>
    <definedName name="OR_REFRESH_DATE" localSheetId="5">'Титульный'!$F$12</definedName>
    <definedName name="ORG_REESTR_TEMP_LIST">'OrgReestrTemp'!$A$2:$E$3</definedName>
    <definedName name="PAddress">'Титульный'!$F$29</definedName>
    <definedName name="PCOMPANY" localSheetId="0">'TSheet'!$C$6</definedName>
    <definedName name="Period_name_0">'TSheet'!$G$3</definedName>
    <definedName name="Period_name_1">'TSheet'!$G$4</definedName>
    <definedName name="PF">'Титульный'!$F$20</definedName>
    <definedName name="PLANFACT">'TSheet'!$P$2:$P$3</definedName>
    <definedName name="PPERIOD" localSheetId="0">'TSheet'!$C$7</definedName>
    <definedName name="PPERIOD2" localSheetId="0">'TSheet'!$C$8</definedName>
    <definedName name="PPF" localSheetId="0">'TSheet'!$C$9</definedName>
    <definedName name="PSPHERE" localSheetId="0">'TSheet'!$C$5</definedName>
    <definedName name="SCOPE_LOAD_1">'П1'!$E$33:$P$40</definedName>
    <definedName name="SCOPE_LOAD_2">'П2'!$E$17:$P$24</definedName>
    <definedName name="SCOPE_LOAD_3">'П3'!$E$18:$AT$23</definedName>
    <definedName name="UAdrress">'Титульный'!$F$28</definedName>
    <definedName name="VERSION">'TSheet'!$C$4</definedName>
    <definedName name="YEAR_PERIOD">'Титульный'!$F$23</definedName>
    <definedName name="Год" localSheetId="5">'TSheet'!$N$2:$N$10</definedName>
    <definedName name="Год">'TSheet'!$N$2:$N$10</definedName>
    <definedName name="Квартал" localSheetId="5">'TSheet'!$O$2:$O$5</definedName>
    <definedName name="Квартал">'TSheet'!$O$2:$O$5</definedName>
    <definedName name="_xlnm.Print_Area" localSheetId="4">'Инструкция'!$D$4:$H$35</definedName>
    <definedName name="_xlnm.Print_Area" localSheetId="9">'Комментарии'!$D$4:$H$22</definedName>
    <definedName name="_xlnm.Print_Area" localSheetId="10">'Проверка'!$D$4:$H$14</definedName>
    <definedName name="_xlnm.Print_Area" localSheetId="5">'Титульный'!$D$4:$H$40</definedName>
    <definedName name="ПФ" localSheetId="5">'TSheet'!$P$2:$P$3</definedName>
    <definedName name="Реализация">'TSheet'!$Q$1:$Q$6</definedName>
  </definedNames>
  <calcPr fullCalcOnLoad="1"/>
</workbook>
</file>

<file path=xl/comments7.xml><?xml version="1.0" encoding="utf-8"?>
<comments xmlns="http://schemas.openxmlformats.org/spreadsheetml/2006/main">
  <authors>
    <author>aguart</author>
  </authors>
  <commentList>
    <comment ref="H25" authorId="0">
      <text>
        <r>
          <rPr>
            <b/>
            <sz val="8"/>
            <rFont val="Tahoma"/>
            <family val="2"/>
          </rPr>
          <t>контактный телефон</t>
        </r>
      </text>
    </comment>
    <comment ref="H24" authorId="0">
      <text>
        <r>
          <rPr>
            <b/>
            <sz val="8"/>
            <rFont val="Tahoma"/>
            <family val="2"/>
          </rPr>
          <t>ФИО</t>
        </r>
      </text>
    </comment>
    <comment ref="H26" authorId="0">
      <text>
        <r>
          <rPr>
            <b/>
            <sz val="8"/>
            <rFont val="Tahoma"/>
            <family val="2"/>
          </rPr>
          <t>e-mail</t>
        </r>
      </text>
    </comment>
  </commentList>
</comments>
</file>

<file path=xl/sharedStrings.xml><?xml version="1.0" encoding="utf-8"?>
<sst xmlns="http://schemas.openxmlformats.org/spreadsheetml/2006/main" count="1119" uniqueCount="639">
  <si>
    <t>FORMCODE</t>
  </si>
  <si>
    <t>VERSION</t>
  </si>
  <si>
    <t>ЛИСТ</t>
  </si>
  <si>
    <t>Наименование листа</t>
  </si>
  <si>
    <t xml:space="preserve">Шаблон Санкт-Петербургского регионального сегмента ЕИАС ФСТ России </t>
  </si>
  <si>
    <t>Наименование организации</t>
  </si>
  <si>
    <t>ИНН</t>
  </si>
  <si>
    <t>КПП</t>
  </si>
  <si>
    <t>Год</t>
  </si>
  <si>
    <t>Квартал</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</si>
  <si>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</si>
  <si>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</si>
  <si>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</si>
  <si>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</si>
  <si>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</si>
  <si>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</si>
  <si>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</si>
  <si>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</si>
  <si>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</si>
  <si>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</si>
  <si>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9 месяцев</t>
  </si>
  <si>
    <t>ID</t>
  </si>
  <si>
    <t>Руководитель организации</t>
  </si>
  <si>
    <t>SPHERE</t>
  </si>
  <si>
    <t>Результаты проверки</t>
  </si>
  <si>
    <t>Адрес</t>
  </si>
  <si>
    <t>Описание ошибки</t>
  </si>
  <si>
    <t>Статус</t>
  </si>
  <si>
    <t>I квартал</t>
  </si>
  <si>
    <t>I полугодие</t>
  </si>
  <si>
    <t>План</t>
  </si>
  <si>
    <t>Тип отчетности</t>
  </si>
  <si>
    <t>Период в заголовке</t>
  </si>
  <si>
    <t>FORMNAME</t>
  </si>
  <si>
    <t>COMPANY</t>
  </si>
  <si>
    <t>PERIOD</t>
  </si>
  <si>
    <t>PF</t>
  </si>
  <si>
    <t>PERIOD2</t>
  </si>
  <si>
    <t>№ п/п</t>
  </si>
  <si>
    <t>ОАО "Ленинградский электромеханический завод"</t>
  </si>
  <si>
    <t>ОАО "Морской порт Санкт-Петербург"</t>
  </si>
  <si>
    <t>783450001</t>
  </si>
  <si>
    <t>ОАО "НПП "Краснознаменец"</t>
  </si>
  <si>
    <t>ОАО "Научно-производственный комплекс "Северная заря"</t>
  </si>
  <si>
    <t>ОАО "Невская мануфактура"</t>
  </si>
  <si>
    <t>781101001</t>
  </si>
  <si>
    <t>ОАО "Особые Экономические Зоны"</t>
  </si>
  <si>
    <t>ОАО "Пролетарский завод"</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</si>
  <si>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</si>
  <si>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</si>
  <si>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</si>
  <si>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</si>
  <si>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</si>
  <si>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</si>
  <si>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</si>
  <si>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</si>
  <si>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</si>
  <si>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780501001</t>
  </si>
  <si>
    <t>ОАО "Техприбор"</t>
  </si>
  <si>
    <t>ООО "Воздушные ворота северной столицы"</t>
  </si>
  <si>
    <t>ООО "Гофра-2001"</t>
  </si>
  <si>
    <t>782001001</t>
  </si>
  <si>
    <t>ООО "ИНТЕРМ"</t>
  </si>
  <si>
    <t>ООО "Квартальная котельная"</t>
  </si>
  <si>
    <t>ООО "МегаСтрой"</t>
  </si>
  <si>
    <t>ООО "Петербургтеплоэнерго"</t>
  </si>
  <si>
    <t>ООО "Пулковская ТЭЦ"</t>
  </si>
  <si>
    <t>ООО "САНЛИТ-Т"</t>
  </si>
  <si>
    <t>ООО "Софийский бульвар"</t>
  </si>
  <si>
    <t>781301001</t>
  </si>
  <si>
    <t>ООО "ТВК Лесное"</t>
  </si>
  <si>
    <t>ООО "Фирма "РОСС"</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</si>
  <si>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</si>
  <si>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</si>
  <si>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</si>
  <si>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</si>
  <si>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</si>
  <si>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</si>
  <si>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</si>
  <si>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</si>
  <si>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</si>
  <si>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</si>
  <si>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</si>
  <si>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</si>
  <si>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</si>
  <si>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</si>
  <si>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</si>
  <si>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</si>
  <si>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</si>
  <si>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</si>
  <si>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</si>
  <si>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</si>
  <si>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</si>
  <si>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</si>
  <si>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</si>
  <si>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</si>
  <si>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</si>
  <si>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</si>
  <si>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</si>
  <si>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</si>
  <si>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</si>
  <si>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ИНСТРУКЦИЯ ПО ЗАПОЛНЕНИЮ ШАБЛОНА</t>
  </si>
  <si>
    <t>Комментарии</t>
  </si>
  <si>
    <t>FORMID</t>
  </si>
  <si>
    <t>ГУП "Водоканал Санкт-Петербурга"</t>
  </si>
  <si>
    <t>7830000426</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</si>
  <si>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</si>
  <si>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</si>
  <si>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</si>
  <si>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</si>
  <si>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</si>
  <si>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</si>
  <si>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</si>
  <si>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</si>
  <si>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</si>
  <si>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781601001</t>
  </si>
  <si>
    <t>ЗАО "ГСР ТЭЦ"</t>
  </si>
  <si>
    <t>7817312063</t>
  </si>
  <si>
    <t>781701001</t>
  </si>
  <si>
    <t>ЗАО "Тепломагистраль"</t>
  </si>
  <si>
    <t>Услуги по передаче тепловой энергии</t>
  </si>
  <si>
    <t>ЗАО "ЭЭУК "Авангард-Энерго"</t>
  </si>
  <si>
    <t>ОАО "НПО ЦКТИ"</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</si>
  <si>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</si>
  <si>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</si>
  <si>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</si>
  <si>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</si>
  <si>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</si>
  <si>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</si>
  <si>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</si>
  <si>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</si>
  <si>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</si>
  <si>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</si>
  <si>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</si>
  <si>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</si>
  <si>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</si>
  <si>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</si>
  <si>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</si>
  <si>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</si>
  <si>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</si>
  <si>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</si>
  <si>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</si>
  <si>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Добавить</t>
  </si>
  <si>
    <t>Ед. изм.</t>
  </si>
  <si>
    <t>1.</t>
  </si>
  <si>
    <t>2.</t>
  </si>
  <si>
    <t>ЗАО "Агентство "Шушары"</t>
  </si>
  <si>
    <t>ЗАО "ВКХ "ВодКомХоз"</t>
  </si>
  <si>
    <t>ЗАО "ГСР Водоканал"</t>
  </si>
  <si>
    <t>ОАО "РЖД" (Октябрьская дирекция по тепловодоснабжению - СП Центральной дирекции по тепловодоснабжению - филиала ОАО "РЖД")</t>
  </si>
  <si>
    <t>ОАО "Славянка"</t>
  </si>
  <si>
    <t>ООО "ЭКОЛ"</t>
  </si>
  <si>
    <t>ЗАО "Энергетическая компания "Теплогарант"</t>
  </si>
  <si>
    <t>ООО "Акватерм"</t>
  </si>
  <si>
    <t>ООО "Теплодар"</t>
  </si>
  <si>
    <t>ООО "Производственное объединение "Пекар"</t>
  </si>
  <si>
    <t>ООО "ЭКОН"</t>
  </si>
  <si>
    <t>ООО "Питерэнерго"</t>
  </si>
  <si>
    <t>ОАО "Бавария"</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</si>
  <si>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</si>
  <si>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</si>
  <si>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</si>
  <si>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</si>
  <si>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</si>
  <si>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</si>
  <si>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</si>
  <si>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</si>
  <si>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</si>
  <si>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</si>
  <si>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</si>
  <si>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</si>
  <si>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</si>
  <si>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</si>
  <si>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</si>
  <si>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</si>
  <si>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</si>
  <si>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</si>
  <si>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</si>
  <si>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</si>
  <si>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</si>
  <si>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ЗАО "ЭКОПРОМ"</t>
  </si>
  <si>
    <t>ФГБОУ ВПО "ГУМРФ имени адмирала С.О. Макарова"</t>
  </si>
  <si>
    <t>ФГБОУ ВПО "СПбГПУ"</t>
  </si>
  <si>
    <t>Реализация теплоносителя, Услуги по передаче тепловой энергии, Производство тепловой энергии</t>
  </si>
  <si>
    <t>ОАО "ЛСР. Железобетон-СЗ"</t>
  </si>
  <si>
    <t>Производство тепловой энергии, Услуги по передаче тепловой энергии, Реализация теплоносителя</t>
  </si>
  <si>
    <t>СПб ГУП "Петербургский метрополитен"</t>
  </si>
  <si>
    <t>Комитет по тарифам Санкт-Петербурга</t>
  </si>
  <si>
    <t>Производство тепловой энергии, Реализация теплоносителя, Услуги по передаче тепловой энергии</t>
  </si>
  <si>
    <t>ОАО "ДОЗ-2"</t>
  </si>
  <si>
    <t>ООО "Хлебтранс СПб"</t>
  </si>
  <si>
    <t>ООО "ЛЕСПРОМ СПб"</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</si>
  <si>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</si>
  <si>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</si>
  <si>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</si>
  <si>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</si>
  <si>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</si>
  <si>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</si>
  <si>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</si>
  <si>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</si>
  <si>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</si>
  <si>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</si>
  <si>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</si>
  <si>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</si>
  <si>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</si>
  <si>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ООО "Газпром трансгаз Санкт-Петербург"</t>
  </si>
  <si>
    <t>ООО "Теплоснабжающая компания 282"</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</si>
  <si>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</si>
  <si>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</si>
  <si>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</si>
  <si>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</si>
  <si>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</si>
  <si>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</si>
  <si>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</si>
  <si>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</si>
  <si>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</si>
  <si>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Услуги по передаче тепловой энергии, Производство тепловой энергии, Реализация теплоносителя</t>
  </si>
  <si>
    <t>СПб ГБУЗ "Городская больница им. Н.А.Семашко"</t>
  </si>
  <si>
    <t>ОАО "СПб Завод ТЭМП"</t>
  </si>
  <si>
    <t>ООО "Светлана-Эстейт"</t>
  </si>
  <si>
    <t>ОАО "Василеостровская Фабрика"</t>
  </si>
  <si>
    <t>ООО "ПТК-Терминал"</t>
  </si>
  <si>
    <t>ЗАО "Асфальтобетонный Завод "Магистраль"</t>
  </si>
  <si>
    <t>ООО "ТеплоЭнергоВент"</t>
  </si>
  <si>
    <t>ООО "ЮИТ Сервис"</t>
  </si>
  <si>
    <t>ЗАО "Александро-Невская мануфактура"</t>
  </si>
  <si>
    <t>МРФ "Северо-Запад" ОАО "Ростелеком"</t>
  </si>
  <si>
    <t>ФГБУН Институт прикладной астрономии Российской академии наук</t>
  </si>
  <si>
    <t>ООО "Зеленый дом"</t>
  </si>
  <si>
    <t>ЗАО "Группа Прайм"</t>
  </si>
  <si>
    <t>ОАО "20 АРЗ"</t>
  </si>
  <si>
    <t>ОАО "61 БТРЗ"</t>
  </si>
  <si>
    <t>ОАО "ЛКХП Кирова"</t>
  </si>
  <si>
    <t>ОАО "МЗ "Арсенал"</t>
  </si>
  <si>
    <t>ООО "Бавария"</t>
  </si>
  <si>
    <t>ИХС РАН</t>
  </si>
  <si>
    <t>ФГКУ "346 СЦ МЧС"</t>
  </si>
  <si>
    <t>ООО "ЭнергоРесурс 2005"</t>
  </si>
  <si>
    <t>ЗАО "Гостиница "Туррис"</t>
  </si>
  <si>
    <t>Филиал "Невский водопровод" ОАО ЛОКС</t>
  </si>
  <si>
    <t>ЗАО "ДОЗ №1"</t>
  </si>
  <si>
    <t>Реализация теплоносителя, Производство тепловой энергии, Услуги по передаче тепловой энергии</t>
  </si>
  <si>
    <t>ООО "АЛЬТЕРНАТИВА"</t>
  </si>
  <si>
    <t>ЗАО "Пансионат "Балтиец"</t>
  </si>
  <si>
    <t>ГБОУ "Балтийский берег"</t>
  </si>
  <si>
    <t>7811307571</t>
  </si>
  <si>
    <t>7811038093</t>
  </si>
  <si>
    <t>7830002575</t>
  </si>
  <si>
    <t>781001001</t>
  </si>
  <si>
    <t>7825696286</t>
  </si>
  <si>
    <t>784001001</t>
  </si>
  <si>
    <t>7811001706</t>
  </si>
  <si>
    <t>Услуги по передаче тепловой энергии, Реализация теплоносителя, Производство тепловой энергии</t>
  </si>
  <si>
    <t>7802154287</t>
  </si>
  <si>
    <t>7813182825</t>
  </si>
  <si>
    <t>ЗАО "Невский завод"</t>
  </si>
  <si>
    <t>7806369727</t>
  </si>
  <si>
    <t>7810480407</t>
  </si>
  <si>
    <t>7805093610</t>
  </si>
  <si>
    <t>7805113497</t>
  </si>
  <si>
    <t>997650001</t>
  </si>
  <si>
    <t>7805002518</t>
  </si>
  <si>
    <t>7728120384</t>
  </si>
  <si>
    <t>770501001</t>
  </si>
  <si>
    <t>7801059070</t>
  </si>
  <si>
    <t>7816206305</t>
  </si>
  <si>
    <t>ОАО "Завод ЭЛЕКТРОПУЛЬТ"</t>
  </si>
  <si>
    <t>ОАО "Интер РАО - Электрогенерация" (филиал "Северо-Западная ТЭЦ")</t>
  </si>
  <si>
    <t>ОАО "КИНОСТУДИЯ "ЛЕНФИЛЬМ"</t>
  </si>
  <si>
    <t>ОАО "НИИ командных приборов"</t>
  </si>
  <si>
    <t>ОАО "УИФК"</t>
  </si>
  <si>
    <t>Производство тепловой энергии, Услуги по горячему водоснабжению, Реализация теплоносителя, Услуги по передаче тепловой энергии</t>
  </si>
  <si>
    <t>ООО "Степан Разин Девелопмент"</t>
  </si>
  <si>
    <t>ООО "Технопарк №1"</t>
  </si>
  <si>
    <t>ООО УК "Лэмз"</t>
  </si>
  <si>
    <t>Университет ИТМО</t>
  </si>
  <si>
    <t>ФГБНУ ВИР</t>
  </si>
  <si>
    <t>Производство тепловой энергии, Услуги по передаче тепловой энергии, Реализация теплоносителя, Услуги по горячему водоснабжению</t>
  </si>
  <si>
    <t>ФГБОУ ВПО ПГУПС</t>
  </si>
  <si>
    <t>ФГУП "Кронштадтский морской завод"</t>
  </si>
  <si>
    <t>ФКОУ ДПО Санкт-Петербургский ИПКР ФСИН России</t>
  </si>
  <si>
    <t>АНО "СПб РС ЕИАС"</t>
  </si>
  <si>
    <t>ОАО "Водотеплоснаб"</t>
  </si>
  <si>
    <t>ООО "СК-СИГМА"</t>
  </si>
  <si>
    <t>ООО "Энергоснаб - Красные Зори"</t>
  </si>
  <si>
    <t>СПб ГБСУСО "Психоневрологический интернат №6"</t>
  </si>
  <si>
    <t>PLANFACT</t>
  </si>
  <si>
    <t>1 год</t>
  </si>
  <si>
    <t>2 года</t>
  </si>
  <si>
    <t>3 года</t>
  </si>
  <si>
    <t>4 года</t>
  </si>
  <si>
    <t>5 лет</t>
  </si>
  <si>
    <t>6 лет</t>
  </si>
  <si>
    <t>Всего</t>
  </si>
  <si>
    <t>SCOPE_LOAD_1</t>
  </si>
  <si>
    <t>SCOPE_LOAD_2</t>
  </si>
  <si>
    <t>SCOPE_LOAD_3</t>
  </si>
  <si>
    <t/>
  </si>
  <si>
    <t>Удалить</t>
  </si>
  <si>
    <t>Целевые и прочие показатели</t>
  </si>
  <si>
    <t>Целевые показатели</t>
  </si>
  <si>
    <t>Прочие показатели</t>
  </si>
  <si>
    <t>Наименование мероприятия</t>
  </si>
  <si>
    <t>численное значение экономии, т у.т.</t>
  </si>
  <si>
    <t>численное значение экономии, млн. руб.</t>
  </si>
  <si>
    <t>ALL</t>
  </si>
  <si>
    <t>Факт</t>
  </si>
  <si>
    <t>ALL.PES.PLAN.4.178</t>
  </si>
  <si>
    <t>Программы в области энергосбережения и повышения энергетической эффективности</t>
  </si>
  <si>
    <t>Основание для разработки программы</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</si>
  <si>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</si>
  <si>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Почтовый адрес</t>
  </si>
  <si>
    <t>Затраты на реализацию программы, млн. руб. без НДС</t>
  </si>
  <si>
    <t>Топливно-энергетические ресурсы (ТЭР)</t>
  </si>
  <si>
    <t>При осуществлении регулируемого вида деятельности</t>
  </si>
  <si>
    <t>всего</t>
  </si>
  <si>
    <t>в т.ч. капитальные</t>
  </si>
  <si>
    <t>Суммарные затраты ТЭР</t>
  </si>
  <si>
    <t>Экономия ТЭР в результате реализации программы</t>
  </si>
  <si>
    <t>Плановые численные значения экономии в обозначенной размеренности с разбивкой по годам действия программы</t>
  </si>
  <si>
    <t>Показатели экономической эффективности</t>
  </si>
  <si>
    <t>Статья затрат</t>
  </si>
  <si>
    <t>ед. измерения</t>
  </si>
  <si>
    <t>дисконтированный срок окупаемости, лет</t>
  </si>
  <si>
    <t>ВНД, %</t>
  </si>
  <si>
    <t>ЧДД, млн. руб.</t>
  </si>
  <si>
    <t>Длительность программы</t>
  </si>
  <si>
    <t>Плановый период</t>
  </si>
  <si>
    <t>7839018298</t>
  </si>
  <si>
    <t>783901001</t>
  </si>
  <si>
    <t>Услуги по холодному водоснабжению</t>
  </si>
  <si>
    <t>7825465497</t>
  </si>
  <si>
    <t>784201001</t>
  </si>
  <si>
    <t>ЗАО  "Газпром межрегионгаз Санкт-Петербург"</t>
  </si>
  <si>
    <t>7838016481</t>
  </si>
  <si>
    <t>997250001</t>
  </si>
  <si>
    <t>Услуги по газоснабжению</t>
  </si>
  <si>
    <t>7820016970</t>
  </si>
  <si>
    <t>Услуги по очистке сточных вод, Услуги по водоотведению, Услуги по холодному водоснабжению</t>
  </si>
  <si>
    <t>7817319693</t>
  </si>
  <si>
    <t>7817309159</t>
  </si>
  <si>
    <t>7816061829</t>
  </si>
  <si>
    <t>Услуги по холодному водоснабжению, Услуги по очистке сточных вод, Услуги по водоотведению</t>
  </si>
  <si>
    <t>ЗАО "Завод комплексной переработки отходов"</t>
  </si>
  <si>
    <t>4720015858</t>
  </si>
  <si>
    <t>472001001</t>
  </si>
  <si>
    <t>Услуги по захоронению твердых бытовых отходов</t>
  </si>
  <si>
    <t>ЗАО "Ижора-Энергосбыт"</t>
  </si>
  <si>
    <t>7817309342</t>
  </si>
  <si>
    <t>Сбыт электрической энергии (мощности)</t>
  </si>
  <si>
    <t>ЗАО "Канонерский судоремонтный завод"</t>
  </si>
  <si>
    <t>7805377436</t>
  </si>
  <si>
    <t>Услуги по передаче электрической энергии</t>
  </si>
  <si>
    <t>ЗАО "Колпинская сетевая компания"</t>
  </si>
  <si>
    <t>7817309180</t>
  </si>
  <si>
    <t>ЗАО "Контейнерный терминал Санкт-Петербург"</t>
  </si>
  <si>
    <t>7805124273</t>
  </si>
  <si>
    <t>785050001</t>
  </si>
  <si>
    <t>Речной порт</t>
  </si>
  <si>
    <t>ЗАО "Курортэнерго"</t>
  </si>
  <si>
    <t>7827007301</t>
  </si>
  <si>
    <t>ЗАО "Лентеплоснаб"</t>
  </si>
  <si>
    <t>7816127357</t>
  </si>
  <si>
    <t>ЗАО "Локомотив"</t>
  </si>
  <si>
    <t>7805227529</t>
  </si>
  <si>
    <t>Транспортные услуги, оказываемые на подъездных ж\д путях</t>
  </si>
  <si>
    <t>ЗАО "НЕВА-МЕТАЛЛ"</t>
  </si>
  <si>
    <t>7805061619</t>
  </si>
  <si>
    <t>ЗАО "Петербургрегионгаз"</t>
  </si>
  <si>
    <t>783801001</t>
  </si>
  <si>
    <t>ЗАО "Совэкс"</t>
  </si>
  <si>
    <t>7813031424</t>
  </si>
  <si>
    <t>Аэропорт</t>
  </si>
  <si>
    <t>ЗАО "Царскосельская энергетическая компания"</t>
  </si>
  <si>
    <t>Услуги по водоотведению, Услуги по очистке сточных вод</t>
  </si>
  <si>
    <t>ЗАО "ЭНЕРГИЯ ХОЛДИНГ"</t>
  </si>
  <si>
    <t>ЗАО "Энергосбытовая компания Кировского завода"</t>
  </si>
  <si>
    <t>ОАО "Адмиралтейские верфи"</t>
  </si>
  <si>
    <t>ОАО "Газпром газораспределение Ленинградская область"</t>
  </si>
  <si>
    <t>ОАО "Железнодорожная транспортно-экспедиторская компания"</t>
  </si>
  <si>
    <t>ОАО "КСП "Волна"</t>
  </si>
  <si>
    <t>ОАО "Коммерческий центр, транспорт и лес"</t>
  </si>
  <si>
    <t>ОАО "Ленгаз-Эксплуатация"</t>
  </si>
  <si>
    <t>ОАО "Ленэнерго"</t>
  </si>
  <si>
    <t>ОАО "Оборонэнерго" филиал "Северо-Западный"</t>
  </si>
  <si>
    <t>ОАО "Оборонэнергосбыт"</t>
  </si>
  <si>
    <t>ОАО "Оборонэнергосбыт" филиал "Северо-Западный"</t>
  </si>
  <si>
    <t>ОАО "Объединенная энергетическая компания"</t>
  </si>
  <si>
    <t>ОАО "Петербургская сбытовая компания"</t>
  </si>
  <si>
    <t>ОАО "Петродворцовая электросеть"</t>
  </si>
  <si>
    <t>ОАО "Петролеспорт"</t>
  </si>
  <si>
    <t>ОАО "РЖД" (Октябрьская дирекция по энергообеспечению – СП "Трансэнерго" - филиала ОАО "РЖД")</t>
  </si>
  <si>
    <t>ОАО "Санкт-Петербургские электрические сети"</t>
  </si>
  <si>
    <t>ОАО "Северо-Западная пригородная пассажирская компания"</t>
  </si>
  <si>
    <t>Перевозка пассажиров и багажа ж/д транспортом в пригородном сообщении</t>
  </si>
  <si>
    <t>ОАО "ФСК ЕЭС"</t>
  </si>
  <si>
    <t>ОАО «Московское городское энергосбытовое предприятие»</t>
  </si>
  <si>
    <t>ООО "Госэнергосеть"</t>
  </si>
  <si>
    <t>ООО "Дизаж М"</t>
  </si>
  <si>
    <t>ООО "Железнодорожная транспортно-экспедиторская компания"</t>
  </si>
  <si>
    <t>ООО "Ижорская энергетическая компания"</t>
  </si>
  <si>
    <t>ООО "Инженерные изыскания"</t>
  </si>
  <si>
    <t>ООО "Квантум"</t>
  </si>
  <si>
    <t>Услуги по утилизации твердых бытовых отходов</t>
  </si>
  <si>
    <t>ООО "НСК"</t>
  </si>
  <si>
    <t>ООО "Новый Свет-ЭКО"</t>
  </si>
  <si>
    <t>ООО "ПетербургГаз"</t>
  </si>
  <si>
    <t>ООО "Пивоваренная компания "Балтика"</t>
  </si>
  <si>
    <t>ООО "Прометей"</t>
  </si>
  <si>
    <t>ООО "РАЗВИТИЕ И ИНВЕСТИЦИИ"</t>
  </si>
  <si>
    <t>ООО "РН-Энерго"</t>
  </si>
  <si>
    <t>ООО "РТ-Энерготрейдинг"</t>
  </si>
  <si>
    <t>ООО "РУСЭНЕРГОСБЫТ"</t>
  </si>
  <si>
    <t>ООО "РосЭнергоСеть"</t>
  </si>
  <si>
    <t>ООО "Самсон"</t>
  </si>
  <si>
    <t>ООО "Сбытовая энергетическая компания"</t>
  </si>
  <si>
    <t>ООО "Северо-Западная сетевая компания"</t>
  </si>
  <si>
    <t>ООО "Сетевое предприятие "Росэнерго"</t>
  </si>
  <si>
    <t>ООО "Славянская энергосетевая компания"</t>
  </si>
  <si>
    <t>Производство тепловой энергии, Услуги по передаче тепловой энергии, Услуги по горячему водоснабжению</t>
  </si>
  <si>
    <t>ООО "Трансэнергопром"</t>
  </si>
  <si>
    <t>ООО "ЭСК "ЭСКО"</t>
  </si>
  <si>
    <t>ООО "ЭСК "Энергосервис"</t>
  </si>
  <si>
    <t>ООО "Энергогазмонтаж"</t>
  </si>
  <si>
    <t>ООО "Энергосбытовая компания "ЭНЕРГОСБЕРЕЖЕНИЕ"</t>
  </si>
  <si>
    <t>Услуги по водоотведению, Услуги по очистке сточных вод, Услуги по холодному водоснабжению</t>
  </si>
  <si>
    <t>СПб ГБУ "ЦТЭО"</t>
  </si>
  <si>
    <t>СПб ГУП "Горэлектротранс"</t>
  </si>
  <si>
    <t>Наземный маршрутный транспорт и метрополитен</t>
  </si>
  <si>
    <t>СПб ГУП "Завод по механизированной переработке отходов" (МПБО-II)</t>
  </si>
  <si>
    <t>Услуги по утилизации твердых бытовых отходов, Услуги по захоронению твердых бытовых отходов</t>
  </si>
  <si>
    <t>СПб ГУП "Ленсвет"</t>
  </si>
  <si>
    <t>Услуги по передаче тепловой энергии, Услуги по водоотведению, Услуги по холодному водоснабжению, Производство тепловой энергии, Услуги по очистке сточных вод, Услуги по передаче электрической энергии</t>
  </si>
  <si>
    <t>ФКП "Дирекция КЗС Минрегиона России"</t>
  </si>
  <si>
    <t>П1</t>
  </si>
  <si>
    <t>П2</t>
  </si>
  <si>
    <t>П3</t>
  </si>
  <si>
    <t>Средние показатели по отрасли</t>
  </si>
  <si>
    <t>Лучшие мировые показатели по отрасли</t>
  </si>
  <si>
    <t>* Базовый год - год, предшествующий году начала действия программы энергосбережения и повышения энергетической эффективности.</t>
  </si>
  <si>
    <t>численное значение экономии в указанной размерности</t>
  </si>
  <si>
    <t>Целевые и прочие показатели программы энергосбережения и повышения энергетической эффективности</t>
  </si>
  <si>
    <t>Перечень мероприятий, основной целью которых является энергосбережение и (или) повышение энергетической эффективности</t>
  </si>
  <si>
    <t>Объемы выполнения (план) с разбивкой по годам действия программы</t>
  </si>
  <si>
    <t>Всего по годам экономия в указанной размерности</t>
  </si>
  <si>
    <t>Затраты (план), млн. руб. (без НДС), с разбивкой по годам действия программы</t>
  </si>
  <si>
    <t>Источник финансирования</t>
  </si>
  <si>
    <t>Программа энергосбережения и повышения энергетической эффективности</t>
  </si>
  <si>
    <t>Дата начала действия программы</t>
  </si>
  <si>
    <t>Дата окончания действия программы</t>
  </si>
  <si>
    <t>Доля затрат в инвестиционной программе, направленная на реализацию программы энергосбережения и повышения энергетической эффективности</t>
  </si>
  <si>
    <t>т у.т. без учета воды</t>
  </si>
  <si>
    <t>млн. руб. без НДС с учетом воды</t>
  </si>
  <si>
    <t>ВСЕГО</t>
  </si>
  <si>
    <t>* Базовый год - год, предшествующий году начала действия программы энергосбережения и повышения энергетической эффективности</t>
  </si>
  <si>
    <t>При осуществлении прочей деятельности, в т.ч. хозяйственные нужды</t>
  </si>
  <si>
    <t>Год начала действия программы</t>
  </si>
  <si>
    <t>Ответственный за формирование программы (Ф.И.О., контактный телефон, e-mail)</t>
  </si>
  <si>
    <t>Плановые значения целевых показателей по годам</t>
  </si>
  <si>
    <t>Срок амортизации, лет</t>
  </si>
  <si>
    <t>(должность)</t>
  </si>
  <si>
    <t>(Ф.И.О.)</t>
  </si>
  <si>
    <t>"   "</t>
  </si>
  <si>
    <t>20__ г.</t>
  </si>
  <si>
    <t>Вид деятельности</t>
  </si>
  <si>
    <t>i_list_1</t>
  </si>
  <si>
    <t>Увеличение доли отпуска электрической энергии (мощности) потребителям по приборам учета</t>
  </si>
  <si>
    <t>%</t>
  </si>
  <si>
    <t>i_list_2</t>
  </si>
  <si>
    <t>Снижение потерь электрической энергии в сетях</t>
  </si>
  <si>
    <t>кВт.ч, %</t>
  </si>
  <si>
    <t>Снижение расхода электрической энергии на собственные нужды</t>
  </si>
  <si>
    <t>Увеличение доли услуг по передаче электрической энергии (мощности) по приборам учета</t>
  </si>
  <si>
    <t>i_list_3</t>
  </si>
  <si>
    <t>Снижение расхода тепловой энергии на собственные нужды</t>
  </si>
  <si>
    <t>Снижение удельного расхода условного топлива на выработку тепловой энергии</t>
  </si>
  <si>
    <t>Снижение удельного расхода условного топлива на отпуск тепловой энергии с коллекторов</t>
  </si>
  <si>
    <t>Снижение удельного расхода электрической энергии на отпуск тепловой энергии с коллекторов</t>
  </si>
  <si>
    <t>Снижение удельного расхода воды на отпуск тепловой энергии с коллекторов</t>
  </si>
  <si>
    <t>Увеличение доли отпуска тепловой энергии потребителям по приборам учета</t>
  </si>
  <si>
    <t>i_list_4</t>
  </si>
  <si>
    <t>Снижение потерь тепловой энергии в тепловых сетях</t>
  </si>
  <si>
    <t>i_list_5</t>
  </si>
  <si>
    <t>Снижение потерь электрической энергии в электрической сети</t>
  </si>
  <si>
    <t>Гкал, %</t>
  </si>
  <si>
    <t>Снижение удельного расхода условного топлива на отпуск электрической энергии с шин</t>
  </si>
  <si>
    <t>Снижение расхода воды на отпуск тепловой энергии с коллекторов</t>
  </si>
  <si>
    <t>Увеличение доли отпуска электрической энергии потребителям по приборам учета</t>
  </si>
  <si>
    <t>i_list_6</t>
  </si>
  <si>
    <t>Снижение потерь воды в водопроводных сетях</t>
  </si>
  <si>
    <t>куб. м, %</t>
  </si>
  <si>
    <t>Снижение удельного расхода электрической энергии на холодное водоснабжение</t>
  </si>
  <si>
    <t>Увеличение доли отпуска воды потребителям по приборам учета</t>
  </si>
  <si>
    <t>i_list_7</t>
  </si>
  <si>
    <t>Снижение удельного расхода электрической энергии на водоотведение</t>
  </si>
  <si>
    <t>i_list_8</t>
  </si>
  <si>
    <t>i_list_9</t>
  </si>
  <si>
    <t>i_list_10</t>
  </si>
  <si>
    <t>i_list_11</t>
  </si>
  <si>
    <t>кВт.ч/км, %</t>
  </si>
  <si>
    <t>Транспортные услуги, оказываемые на подъездных железнодорожных путях</t>
  </si>
  <si>
    <t>i_list_12</t>
  </si>
  <si>
    <t>i_list_13</t>
  </si>
  <si>
    <t>ГАО РАН</t>
  </si>
  <si>
    <t>7810207327</t>
  </si>
  <si>
    <t>ЗАО "ЗМК-ИК"</t>
  </si>
  <si>
    <t>7811500159</t>
  </si>
  <si>
    <t>Услуги по передаче тепловой энергии, Производство тепловой энергии, Передача тепловой энергии других ЭСО</t>
  </si>
  <si>
    <t>Услуги по горячему водоснабжению, Реализация теплоносителя, Производство тепловой энергии, Услуги по передаче тепловой энергии</t>
  </si>
  <si>
    <t>Передача тепловой энергии других ЭСО, Производство тепловой энергии, Услуги по передаче тепловой энергии</t>
  </si>
  <si>
    <t>Производство электрической и тепловой энергии в режиме комбинированной выработки, Реализация теплоносителя, Производство тепловой энергии</t>
  </si>
  <si>
    <t>ООО "РЭС"</t>
  </si>
  <si>
    <t>Производство тепловой энергии, Услуги по водоотведению, Услуги по горячему водоснабжению, Услуги по передаче тепловой энергии, Реализация теплоносителя, Услуги по очистке сточных вод, Услуги по холодному водоснабжению</t>
  </si>
  <si>
    <t>ООО "ТЕПЛОЭНЕРГО"</t>
  </si>
  <si>
    <t>Производство тепловой энергии, Услуги по передаче тепловой энергии, Передача тепловой энергии других ЭСО</t>
  </si>
  <si>
    <t>i_list_14</t>
  </si>
  <si>
    <t>Увеличение оснащенности зданий, строений, сооружений, находящихся в собственности компании и/или на другом законном основании, приборами учета используемых энергоресурсов: воды, природного газа, тепловой энергии, электрической энергии</t>
  </si>
  <si>
    <t>Сокращение удельного расхода электрической энергии в зданиях, строениях, сооружениях, находящихся в собственности компании и/или на другом законном основании</t>
  </si>
  <si>
    <t>кВт.ч/кв. м, %</t>
  </si>
  <si>
    <t>Сокращение удельного расхода тепловой энергии в зданиях, строениях, сооружениях, находящихся в собственности компании и/или на другом законном основании</t>
  </si>
  <si>
    <t>Гкал/куб. м, %</t>
  </si>
  <si>
    <t>Сокращение удельного расхода горюче-смазочных материалов, используемых компанией при оказании услуг по сбыту электрической энергии (мощности)</t>
  </si>
  <si>
    <t>т.у.т./км, %</t>
  </si>
  <si>
    <t>Сокращение удельного расхода горюче-смазочных материалов, используемых компанией при оказании услуг по передаче электрической энергии (мощности)</t>
  </si>
  <si>
    <t>кг/Гкал, %</t>
  </si>
  <si>
    <t>кВт.ч/Гкал, %</t>
  </si>
  <si>
    <t>куб. м/Гкал, %</t>
  </si>
  <si>
    <t>Снижение удельного расхода электрической энергии на отпуск тепловой энергии в сеть</t>
  </si>
  <si>
    <t>Снижение расхода электроэнергии на собственные нужды</t>
  </si>
  <si>
    <t>г/кВт.ч, %</t>
  </si>
  <si>
    <t>Снижение расхода воды на отпуск электрической энергии с шин</t>
  </si>
  <si>
    <t>Снижение удельного расхода воды на отпуск электроэнергии с шин</t>
  </si>
  <si>
    <t>куб. м/кВт.ч, %</t>
  </si>
  <si>
    <t>кВт.ч/куб. м, %</t>
  </si>
  <si>
    <t>Сокращение удельного расхода горюче-смазочных материалов, используемых компанией при оказании услуг по холодному водоснабжению</t>
  </si>
  <si>
    <t xml:space="preserve">Услуги по холодному водоснабжению                   </t>
  </si>
  <si>
    <t xml:space="preserve">Производство электрической и тепловой энергии в режиме комбинированной выработки                 
</t>
  </si>
  <si>
    <t>Услуги по водоотведению</t>
  </si>
  <si>
    <t>Сокращение удельного расхода горюче-смазочных материалов, используемых компанией при оказании услуг по водоотведению</t>
  </si>
  <si>
    <t>Услуги по очистке сточных вод</t>
  </si>
  <si>
    <t>Снижение удельного расхода электрической энергии на очистку сточных вод</t>
  </si>
  <si>
    <t>Сокращение удельного расхода горюче-смазочных материалов, используемых компанией при оказании услуг по очистке сточных вод</t>
  </si>
  <si>
    <t xml:space="preserve">Услуги по утилизации твердых бытовых отходов       </t>
  </si>
  <si>
    <t>Сокращение удельного расхода горюче-смазочных материалов, используемых компанией при оказании услуг по утилизации твердых бытовых отходов</t>
  </si>
  <si>
    <t xml:space="preserve">Услуги по захоронению твердых бытовых отходов    </t>
  </si>
  <si>
    <t>Сокращение удельного расхода горюче-смазочных материалов, используемых компанией при оказании услуг по захоронению твердых бытовых отходов</t>
  </si>
  <si>
    <t>Услуги по перевозке пассажиров железнодорожным транспортом в пригородном сообщении</t>
  </si>
  <si>
    <t>Сокращение удельного расхода горюче-смазочных материалов, используемых компанией при оказании услуг по перевозке пассажиров железнодорожным транспортом в пригородном сообщении</t>
  </si>
  <si>
    <t>Сокращение удельного расхода электрической энергии, используемой компанией при оказании услуг по перевозке пассажиров железнодорожным транспортом в пригородном сообщении</t>
  </si>
  <si>
    <t>Сокращение удельного расхода горюче-смазочных материалов, используемых компанией при оказании транспортных услуг, оказываемых на подъездных железнодорожных путях</t>
  </si>
  <si>
    <t>Сокращение удельного расхода электрической энергии, используемой компанией при оказании транспортных услуг, оказываемых на подъездных железнодорожных путях</t>
  </si>
  <si>
    <t>Услуги по транспортировке газа по газораспределительным сетям</t>
  </si>
  <si>
    <t>Сокращение удельного расхода горюче-смазочных материалов, используемых компанией при оказании услуг по транспортировке газа по газораспределительным сетям</t>
  </si>
  <si>
    <t>Снижение технологического расхода газа при оказании услуг по транспортировке газа по газораспределительным сетям</t>
  </si>
  <si>
    <t>Услуги по перевозке пассажиров и багажа наземным пассажирским маршрутным транспортом общего пользования на маршрутах регулярных перевозок и метрополитеном</t>
  </si>
  <si>
    <t>Сокращение удельного расхода горюче-смазочных материалов, используемых компанией при оказании услуг по перевозке пассажиров и багажа наземным пассажирским маршрутным транспортом общего пользования на маршрутах регулярных перевозок и метрополитеном</t>
  </si>
  <si>
    <t>Сокращение удельного расхода горюче-смазочных материалов, используемых компанией при оказании услуг по перемещению и хранению задержанных транспортных средств</t>
  </si>
  <si>
    <t>i_list_15</t>
  </si>
  <si>
    <t>Услуги по перемещению и хранению задержанных транспортных средств</t>
  </si>
  <si>
    <t>СОГЛАСОВАНО
Председатель Комитета
 по тарифам Санкт-Петербурга</t>
  </si>
  <si>
    <t>__________________________</t>
  </si>
  <si>
    <t>(подпись)</t>
  </si>
  <si>
    <t>"___" ____________ 20___ года</t>
  </si>
  <si>
    <t xml:space="preserve">                       М.П.</t>
  </si>
  <si>
    <t>СОГЛАСОВАНО
Председатель Комитета по энергетике
и инженерному обеспечению</t>
  </si>
  <si>
    <t xml:space="preserve">                         М.П.</t>
  </si>
  <si>
    <t>УТВЕРЖДАЮ</t>
  </si>
  <si>
    <t>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 Реализация теплоносителя</t>
  </si>
  <si>
    <t>Услуги по передаче тепловой энергии, Передача тепловой энергии других ЭСО, Транспортные услуги, оказываемые на подъездных ж\д путях, Производство тепловой энергии, Реализация теплоносителя</t>
  </si>
  <si>
    <t>Услуги по очистке сточных вод, Услуги по холодному водоснабжению, Услуги по передаче тепловой энергии, Производство тепловой энергии, Услуги по водоотведению</t>
  </si>
  <si>
    <t>Услуги по водоотведению, Услуги по холодному водоснабжению, Услуги по очистке сточных вод</t>
  </si>
  <si>
    <t>Услуги по очистке сточных вод, Услуги по холодному водоснабжению, Услуги по водоотведению</t>
  </si>
  <si>
    <t>Производство тепловой энергии, Реализация теплоносителя, Производство электрической и тепловой энергии в режиме комбинированной выработки, Услуги по передаче тепловой энергии</t>
  </si>
  <si>
    <t>Услуги по водоотведению, Услуги по очистке сточных вод, Услуги по холодному водоснабжению, Производство тепловой энергии, Услуги по передаче электрической энергии, Услуги по передаче тепловой энергии</t>
  </si>
  <si>
    <t>Услуги по очистке сточных вод, Услуги по передаче тепловой энергии, Производство тепловой энергии, Услуги по холодному водоснабжению, Услуги по водоотведению</t>
  </si>
  <si>
    <t>Речной порт, Услуги по передаче тепловой энергии, Производство тепловой энергии</t>
  </si>
  <si>
    <t>7810014646</t>
  </si>
  <si>
    <t>Услуги по передаче тепловой энергии, Передача тепловой энергии других ЭСО</t>
  </si>
  <si>
    <t>Услуги по очистке сточных вод, Услуги по водоотведению</t>
  </si>
  <si>
    <t>Услуги по передаче тепловой энергии, Передача тепловой энергии других ЭСО, Производство тепловой энергии</t>
  </si>
  <si>
    <t>Услуги по водоотведению, Услуги по очистке сточных вод, Услуги по передаче тепловой энергии, Услуги по холодному водоснабжению, Производство тепловой энергии, Услуги по транспортированию стоков</t>
  </si>
  <si>
    <t>Производство тепловой энергии, Услуги по захоронению твердых бытовых отходов</t>
  </si>
  <si>
    <t>Услуги по очистке сточных вод, Услуги по передаче тепловой энергии, Реализация теплоносителя, Услуги по холодному водоснабжению, Услуги по водоотведению, Производство тепловой энергии, Услуги по передаче электрической энергии</t>
  </si>
  <si>
    <t>Услуги по водоотведению, Производство тепловой энергии, Услуги по очистке сточных вод, Услуги по холодному водоснабжению, Услуги по передаче тепловой энергии</t>
  </si>
  <si>
    <t>Услуги по транспортированию стоков, Производство электрической и тепловой энергии в режиме комбинированной выработки, Производство тепловой энергии, Реализация теплоносителя, Услуги по очистке сточных вод, Услуги по водоотведению</t>
  </si>
  <si>
    <t>Речной транспорт, Речной порт</t>
  </si>
  <si>
    <t>Услуги по холодному водоснабжению, Услуги по очистке сточных вод, Услуги по водоотведению, Производство тепловой энергии, Услуги по передаче электрической энергии, Услуги по передаче тепловой энергии, Услуги по горячему водоснабжению, Реализация теплоносителя</t>
  </si>
  <si>
    <t>Речной порт, Производство тепловой энергии, Реализация теплоносителя, Услуги по очистке сточных вод, Услуги по передаче электрической энергии, Услуги по передаче тепловой энергии, Услуги по холодному водоснабжению, Услуги по водоотведению</t>
  </si>
  <si>
    <t>Производство электрической и тепловой энергии в режиме комбинированной выработки, Производство тепловой энергии, Услуги по передаче тепловой энергии, Реализация теплоносителя</t>
  </si>
  <si>
    <t>Услуги по очистке сточных вод, Услуги по передаче тепловой энергии, Производство тепловой энергии, Услуги по передаче электрической энергии, Услуги по холодному водоснабжению, Услуги по водоотведению</t>
  </si>
  <si>
    <t>Услуги по передаче тепловой энергии, Реализация теплоносителя, Услуги по горячему водоснабжению, Услуги по холодному водоснабжению, Производство тепловой энергии</t>
  </si>
  <si>
    <t>Производство тепловой энергии, Услуги по холодному водоснабжению, Услуги по водоотведению, Услуги по очистке сточных вод, Услуги по передаче тепловой энергии, Реализация теплоносителя</t>
  </si>
  <si>
    <t>Производство тепловой энергии, Реализация теплоносителя, Услуги по передаче тепловой энергии, Услуги по горячему водоснабжению</t>
  </si>
  <si>
    <t>Производство электрической и тепловой энергии в режиме комбинированной выработки, Производство тепловой энергии, Реализация теплоносителя, Транспортные услуги, оказываемые на подъездных ж\д путях</t>
  </si>
  <si>
    <t>Производство тепловой энергии, Производство электрической и тепловой энергии в режиме комбинированной выработки, Реализация теплоносителя</t>
  </si>
  <si>
    <t>Аэропорт, Реализация теплоносителя, Услуги по передаче электрической энергии, Производство тепловой энергии, Услуги по холодному водоснабжению, Услуги по передаче тепловой энергии, Услуги по водоотведению, Услуги по очистке сточных вод</t>
  </si>
  <si>
    <t>Реализация теплоносителя, Услуги по горячему водоснабжению, Услуги по передаче тепловой энергии, Производство тепловой энергии</t>
  </si>
  <si>
    <t>Услуги по передаче тепловой энергии, Производство тепловой энергии, Услуги по горячему водоснабжению, Реализация теплоносителя, Передача тепловой энергии других ЭСО</t>
  </si>
  <si>
    <t>Услуги по передаче электрической энергии, Услуги по передаче тепловой энергии, Производство тепловой энергии</t>
  </si>
  <si>
    <t>Услуги по передаче тепловой энергии, Производство тепловой энергии, Услуги по горячему водоснабжению</t>
  </si>
  <si>
    <t>Производство тепловой энергии, Услуги по горячему водоснабжению, Услуги по передаче тепловой энергии</t>
  </si>
  <si>
    <t>Реализация теплоносителя, Услуги по очистке сточных вод, Услуги по водоотведению, Услуги по передаче тепловой энергии, Производство тепловой энергии, Передача тепловой энергии других ЭСО</t>
  </si>
  <si>
    <t>Услуги по очистке сточных вод, Услуги по транспортированию стоков, Услуги по водоотведению, Услуги по холодному водоснабжению</t>
  </si>
  <si>
    <t>Услуги по водоотведению, Услуги по холодному водоснабжению, Производство тепловой энергии, Услуги по очистке сточных вод, Услуги по передаче тепловой энергии</t>
  </si>
  <si>
    <t>Реализация теплоносителя, Производство тепловой энергии</t>
  </si>
  <si>
    <t>Услуги по водоотведению, Услуги по транспортированию стоков, Услуги по очистке сточных вод</t>
  </si>
  <si>
    <t>Версия 1.1</t>
  </si>
  <si>
    <t xml:space="preserve"> Реестр организаций обновлен:19.02.2015 17:06:36</t>
  </si>
  <si>
    <t>Услуги по передаче электрической энергии, Услуги по передаче тепловой энергии, Услуги по холодному водоснабжению, Услуги по водоотведению</t>
  </si>
  <si>
    <t>196140, г. Санкт‑Петербург, Пулковское шоссе, д. 41, литера ЗИ</t>
  </si>
  <si>
    <t>196210, г. Санкт‑Петербург, а/я 74</t>
  </si>
  <si>
    <t>Эмдин Сергей Владимирович</t>
  </si>
  <si>
    <t>Генеральный директор</t>
  </si>
  <si>
    <t>Лобашова Елизавета Геннадьевна</t>
  </si>
  <si>
    <t>Аналитик отдела планирования и контроля</t>
  </si>
  <si>
    <t>(812) 324-35-08</t>
  </si>
  <si>
    <t>E.Lobashova@pulkovo-airport.com</t>
  </si>
  <si>
    <t>Модернизация ИТП (тепловой пункт)</t>
  </si>
  <si>
    <t>Гкал</t>
  </si>
  <si>
    <t>Средства учтенные в тарифе</t>
  </si>
  <si>
    <t>Испытания сетей на гидравлическую плотность (опрессовку)</t>
  </si>
  <si>
    <t>Диспетчерский пульт для Службы теплотехнического и сантехнического обеспечения</t>
  </si>
  <si>
    <t>куб. м.</t>
  </si>
  <si>
    <t>шт</t>
  </si>
  <si>
    <t>тыс. куб.м</t>
  </si>
  <si>
    <t>программа энергосбережения и повышения энергетической эффективности</t>
  </si>
  <si>
    <t>Покупка энергосберегающих ламп</t>
  </si>
  <si>
    <t>Амортизация</t>
  </si>
  <si>
    <t>мВтч</t>
  </si>
  <si>
    <t>тыс. кВт.ч</t>
  </si>
  <si>
    <t>т.у.т.</t>
  </si>
  <si>
    <t>тыс. руб.</t>
  </si>
  <si>
    <t>Тепловая энергия</t>
  </si>
  <si>
    <t>Электроэнергия</t>
  </si>
  <si>
    <t>Газ</t>
  </si>
  <si>
    <t>тыс. куб. м</t>
  </si>
  <si>
    <t>Водоснабжение</t>
  </si>
  <si>
    <t>Бюджет
2015</t>
  </si>
  <si>
    <t>Факт
2014</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</si>
</sst>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
    <numFmt numFmtId="181" formatCode="[&lt;=9999999]###\-####;\(###\)\ ###\-####"/>
    <numFmt numFmtId="182" formatCode="[$-FC19]d\ mmmm\ yyyy\ &quot;г.&quot;"/>
    <numFmt numFmtId="183" formatCode="#,##0.0"/>
    <numFmt numFmtId="184" formatCode="0.0%"/>
    <numFmt numFmtId="185" formatCode="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F400]h:mm:ss\ AM/PM"/>
    <numFmt numFmtId="191" formatCode="dd/mm/yy;@"/>
  </numFmts>
  <fonts count="67">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b/>
      <sz val="9"/>
      <color indexed="55"/>
      <name val="Tahoma"/>
      <family val="2"/>
    </font>
    <font>
      <sz val="10"/>
      <name val="Arial"/>
      <family val="2"/>
    </font>
    <font>
      <b/>
      <u val="single"/>
      <sz val="9"/>
      <color indexed="12"/>
      <name val="Tahoma"/>
      <family val="2"/>
    </font>
    <font>
      <sz val="9"/>
      <color indexed="17"/>
      <name val="Tahoma"/>
      <family val="2"/>
    </font>
    <font>
      <sz val="11"/>
      <color indexed="8"/>
      <name val="Tahoma"/>
      <family val="2"/>
    </font>
    <font>
      <b/>
      <sz val="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8"/>
      <name val="Tahoma"/>
      <family val="2"/>
    </font>
    <font>
      <b/>
      <sz val="9"/>
      <color indexed="9"/>
      <name val="Tahoma"/>
      <family val="2"/>
    </font>
    <font>
      <b/>
      <sz val="18"/>
      <color indexed="56"/>
      <name val="Cambria"/>
      <family val="2"/>
    </font>
    <font>
      <sz val="9"/>
      <color indexed="60"/>
      <name val="Tahoma"/>
      <family val="2"/>
    </font>
    <font>
      <sz val="11"/>
      <color indexed="8"/>
      <name val="Calibri"/>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b/>
      <sz val="9"/>
      <color indexed="17"/>
      <name val="Tahoma"/>
      <family val="2"/>
    </font>
    <font>
      <b/>
      <sz val="9"/>
      <color indexed="23"/>
      <name val="Tahoma"/>
      <family val="2"/>
    </font>
    <font>
      <sz val="10"/>
      <color indexed="8"/>
      <name val="Verdana"/>
      <family val="2"/>
    </font>
    <font>
      <sz val="10"/>
      <color indexed="8"/>
      <name val="Tahoma"/>
      <family val="2"/>
    </font>
    <font>
      <sz val="11"/>
      <color indexed="63"/>
      <name val="Calibri"/>
      <family val="2"/>
    </font>
    <font>
      <b/>
      <sz val="10"/>
      <color indexed="8"/>
      <name val="Tahoma"/>
      <family val="2"/>
    </font>
    <font>
      <sz val="8"/>
      <color indexed="8"/>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b/>
      <sz val="9"/>
      <color theme="0" tint="-0.4999699890613556"/>
      <name val="Tahoma"/>
      <family val="2"/>
    </font>
    <font>
      <sz val="10"/>
      <color rgb="FF000000"/>
      <name val="Verdana"/>
      <family val="2"/>
    </font>
    <font>
      <sz val="10"/>
      <color theme="1"/>
      <name val="Tahoma"/>
      <family val="2"/>
    </font>
    <font>
      <sz val="11"/>
      <color rgb="FF222222"/>
      <name val="Calibri"/>
      <family val="2"/>
    </font>
    <font>
      <b/>
      <sz val="10"/>
      <color theme="1"/>
      <name val="Tahoma"/>
      <family val="2"/>
    </font>
    <font>
      <sz val="8"/>
      <color theme="1"/>
      <name val="Tahoma"/>
      <family val="2"/>
    </font>
    <font>
      <b/>
      <u val="single"/>
      <sz val="9"/>
      <color theme="10"/>
      <name val="Tahoma"/>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99"/>
        <bgColor indexed="64"/>
      </patternFill>
    </fill>
    <fill>
      <patternFill patternType="solid">
        <fgColor indexed="31"/>
        <bgColor indexed="64"/>
      </patternFill>
    </fill>
    <fill>
      <patternFill patternType="solid">
        <fgColor rgb="FFCC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lightGray">
        <fgColor indexed="22"/>
        <bgColor indexed="9"/>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1" tint="0.49998000264167786"/>
      </left>
      <right/>
      <top/>
      <bottom/>
    </border>
    <border>
      <left style="thin">
        <color theme="1" tint="0.49998000264167786"/>
      </left>
      <right/>
      <top style="thin">
        <color theme="1" tint="0.49998000264167786"/>
      </top>
      <bottom/>
    </border>
    <border>
      <left/>
      <right/>
      <top style="thin">
        <color theme="1" tint="0.49998000264167786"/>
      </top>
      <bottom/>
    </border>
    <border>
      <left style="thin">
        <color theme="1" tint="0.49998000264167786"/>
      </left>
      <right/>
      <top/>
      <bottom style="thin">
        <color theme="1" tint="0.49998000264167786"/>
      </bottom>
    </border>
    <border>
      <left/>
      <right/>
      <top/>
      <bottom style="thin">
        <color theme="1" tint="0.49998000264167786"/>
      </bottom>
    </border>
    <border>
      <left/>
      <right style="thin">
        <color theme="1" tint="0.49998000264167786"/>
      </right>
      <top style="thin">
        <color theme="1" tint="0.49998000264167786"/>
      </top>
      <bottom/>
    </border>
    <border>
      <left/>
      <right style="thin">
        <color theme="1" tint="0.49998000264167786"/>
      </right>
      <top/>
      <bottom/>
    </border>
    <border>
      <left/>
      <right style="thin">
        <color theme="1" tint="0.49998000264167786"/>
      </right>
      <top/>
      <bottom style="thin">
        <color theme="1" tint="0.49998000264167786"/>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medium"/>
      <right/>
      <top style="medium"/>
      <bottom>
        <color indexed="63"/>
      </bottom>
    </border>
    <border>
      <left>
        <color indexed="63"/>
      </left>
      <right>
        <color indexed="63"/>
      </right>
      <top style="medium"/>
      <bottom>
        <color indexed="63"/>
      </bottom>
    </border>
    <border>
      <left/>
      <right style="medium"/>
      <top style="medium"/>
      <bottom>
        <color indexed="63"/>
      </bottom>
    </border>
    <border>
      <left style="medium"/>
      <right/>
      <top/>
      <bottom/>
    </border>
    <border>
      <left/>
      <right style="medium"/>
      <top/>
      <bottom/>
    </border>
    <border>
      <left style="medium"/>
      <right/>
      <top>
        <color indexed="63"/>
      </top>
      <bottom style="medium"/>
    </border>
    <border>
      <left>
        <color indexed="63"/>
      </left>
      <right>
        <color indexed="63"/>
      </right>
      <top>
        <color indexed="63"/>
      </top>
      <bottom style="medium"/>
    </border>
    <border>
      <left/>
      <right style="medium"/>
      <top>
        <color indexed="63"/>
      </top>
      <bottom style="medium"/>
    </border>
    <border>
      <left>
        <color indexed="63"/>
      </left>
      <right style="hair">
        <color theme="1" tint="0.49998000264167786"/>
      </right>
      <top>
        <color indexed="63"/>
      </top>
      <bottom>
        <color indexed="63"/>
      </bottom>
    </border>
    <border>
      <left>
        <color indexed="63"/>
      </left>
      <right style="hair">
        <color theme="1" tint="0.49998000264167786"/>
      </right>
      <top>
        <color indexed="63"/>
      </top>
      <bottom style="thin">
        <color theme="1" tint="0.49998000264167786"/>
      </bottom>
    </border>
    <border>
      <left>
        <color indexed="63"/>
      </left>
      <right style="hair">
        <color theme="1" tint="0.49998000264167786"/>
      </right>
      <top style="thin">
        <color theme="1" tint="0.49998000264167786"/>
      </top>
      <bottom style="thin">
        <color theme="1" tint="0.49998000264167786"/>
      </bottom>
    </border>
    <border>
      <left>
        <color indexed="63"/>
      </left>
      <right style="hair">
        <color theme="1" tint="0.49998000264167786"/>
      </right>
      <top style="thin">
        <color theme="1" tint="0.49998000264167786"/>
      </top>
      <bottom>
        <color indexed="63"/>
      </bottom>
    </border>
    <border>
      <left style="thin"/>
      <right style="thin"/>
      <top style="thin"/>
      <bottom style="medium"/>
    </border>
    <border>
      <left style="medium"/>
      <right style="thin"/>
      <top style="thin"/>
      <bottom style="thin"/>
    </border>
    <border>
      <left style="thin"/>
      <right style="thin"/>
      <top style="medium"/>
      <bottom style="thin"/>
    </border>
    <border>
      <left style="medium"/>
      <right style="thin"/>
      <top style="medium"/>
      <bottom style="thin"/>
    </border>
    <border>
      <left style="thin"/>
      <right style="medium"/>
      <top style="thin"/>
      <bottom style="medium"/>
    </border>
    <border>
      <left>
        <color indexed="63"/>
      </left>
      <right style="hair">
        <color indexed="23"/>
      </right>
      <top style="thin">
        <color indexed="23"/>
      </top>
      <bottom>
        <color indexed="63"/>
      </bottom>
    </border>
    <border>
      <left style="medium"/>
      <right style="thin"/>
      <top style="thin"/>
      <bottom style="medium"/>
    </border>
    <border>
      <left style="medium"/>
      <right style="thin">
        <color theme="1" tint="0.49998000264167786"/>
      </right>
      <top/>
      <bottom/>
    </border>
    <border>
      <left>
        <color indexed="63"/>
      </left>
      <right>
        <color indexed="63"/>
      </right>
      <top>
        <color indexed="63"/>
      </top>
      <bottom style="thin"/>
    </border>
    <border>
      <left style="thin"/>
      <right style="medium"/>
      <top style="medium"/>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right/>
      <top style="medium"/>
      <bottom style="medium"/>
    </border>
    <border>
      <left style="thin"/>
      <right style="medium"/>
      <top>
        <color indexed="63"/>
      </top>
      <bottom style="thin"/>
    </border>
    <border>
      <left style="thin">
        <color indexed="55"/>
      </left>
      <right style="thin">
        <color indexed="55"/>
      </right>
      <top style="thin">
        <color indexed="55"/>
      </top>
      <bottom style="thin">
        <color indexed="55"/>
      </bottom>
    </border>
    <border>
      <left style="hair">
        <color theme="1" tint="0.49998000264167786"/>
      </left>
      <right>
        <color indexed="63"/>
      </right>
      <top>
        <color indexed="63"/>
      </top>
      <bottom>
        <color indexed="63"/>
      </bottom>
    </border>
    <border>
      <left style="medium"/>
      <right/>
      <top style="medium"/>
      <bottom style="medium"/>
    </border>
    <border>
      <left/>
      <right style="medium"/>
      <top style="medium"/>
      <bottom style="mediu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style="hair">
        <color theme="1" tint="0.49998000264167786"/>
      </left>
      <right style="hair">
        <color theme="1" tint="0.49998000264167786"/>
      </right>
      <top>
        <color indexed="63"/>
      </top>
      <bottom style="thin">
        <color theme="1" tint="0.49998000264167786"/>
      </bottom>
    </border>
    <border>
      <left style="hair">
        <color theme="1" tint="0.49998000264167786"/>
      </left>
      <right>
        <color indexed="63"/>
      </right>
      <top>
        <color indexed="63"/>
      </top>
      <bottom style="thin">
        <color theme="1" tint="0.49998000264167786"/>
      </bottom>
    </border>
    <border>
      <left style="hair">
        <color indexed="23"/>
      </left>
      <right style="hair">
        <color indexed="23"/>
      </right>
      <top style="thin">
        <color indexed="23"/>
      </top>
      <bottom>
        <color indexed="63"/>
      </bottom>
    </border>
    <border>
      <left style="hair">
        <color indexed="23"/>
      </left>
      <right>
        <color indexed="63"/>
      </right>
      <top style="thin">
        <color indexed="23"/>
      </top>
      <bottom>
        <color indexed="63"/>
      </bottom>
    </border>
    <border>
      <left/>
      <right>
        <color indexed="63"/>
      </right>
      <top style="thin">
        <color theme="1" tint="0.49998000264167786"/>
      </top>
      <bottom style="thin">
        <color theme="1" tint="0.49998000264167786"/>
      </bottom>
    </border>
    <border>
      <left>
        <color indexed="63"/>
      </left>
      <right>
        <color indexed="63"/>
      </right>
      <top style="thin"/>
      <bottom>
        <color indexed="63"/>
      </bottom>
    </border>
    <border>
      <left style="medium"/>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color theme="1" tint="0.49998000264167786"/>
      </bottom>
    </border>
    <border>
      <left style="thin">
        <color indexed="55"/>
      </left>
      <right style="thin">
        <color indexed="55"/>
      </right>
      <top style="thin">
        <color indexed="55"/>
      </top>
      <bottom/>
    </border>
    <border>
      <left style="thin">
        <color indexed="55"/>
      </left>
      <right style="thin">
        <color indexed="55"/>
      </right>
      <top/>
      <bottom/>
    </border>
    <border>
      <left style="thin">
        <color indexed="55"/>
      </left>
      <right style="thin">
        <color indexed="55"/>
      </right>
      <top/>
      <bottom style="thin">
        <color indexed="55"/>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lignment/>
      <protection/>
    </xf>
    <xf numFmtId="0" fontId="2" fillId="0" borderId="0">
      <alignment/>
      <protection/>
    </xf>
    <xf numFmtId="0" fontId="10"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10" fillId="0" borderId="0">
      <alignment/>
      <protection/>
    </xf>
    <xf numFmtId="0" fontId="7" fillId="0" borderId="0">
      <alignment/>
      <protection/>
    </xf>
    <xf numFmtId="0" fontId="2"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368">
    <xf numFmtId="0" fontId="0" fillId="0" borderId="0" xfId="0" applyAlignment="1">
      <alignment/>
    </xf>
    <xf numFmtId="0" fontId="0" fillId="0" borderId="0" xfId="0" applyFont="1" applyAlignment="1">
      <alignment/>
    </xf>
    <xf numFmtId="0" fontId="57" fillId="0" borderId="0" xfId="57" applyFont="1" applyFill="1" applyAlignment="1" applyProtection="1">
      <alignment horizontal="left" vertical="center" wrapText="1"/>
      <protection/>
    </xf>
    <xf numFmtId="0" fontId="57" fillId="0" borderId="0" xfId="57" applyFont="1" applyAlignment="1" applyProtection="1">
      <alignment vertical="center" wrapText="1"/>
      <protection/>
    </xf>
    <xf numFmtId="0" fontId="57" fillId="0" borderId="0" xfId="57" applyFont="1" applyFill="1" applyAlignment="1" applyProtection="1">
      <alignment vertical="center" wrapText="1"/>
      <protection/>
    </xf>
    <xf numFmtId="0" fontId="58" fillId="0" borderId="0" xfId="59" applyFont="1" applyFill="1" applyBorder="1" applyAlignment="1" applyProtection="1">
      <alignment horizontal="right" vertical="center" wrapText="1"/>
      <protection/>
    </xf>
    <xf numFmtId="0" fontId="57" fillId="33" borderId="0" xfId="57" applyFont="1" applyFill="1" applyBorder="1" applyAlignment="1" applyProtection="1">
      <alignment vertical="center" wrapText="1"/>
      <protection/>
    </xf>
    <xf numFmtId="0" fontId="57" fillId="0" borderId="0" xfId="57" applyFont="1" applyBorder="1" applyAlignment="1" applyProtection="1">
      <alignment vertical="center" wrapText="1"/>
      <protection/>
    </xf>
    <xf numFmtId="0" fontId="57" fillId="33" borderId="0" xfId="59" applyFont="1" applyFill="1" applyBorder="1" applyAlignment="1" applyProtection="1">
      <alignment vertical="center" wrapText="1"/>
      <protection/>
    </xf>
    <xf numFmtId="0" fontId="58" fillId="33" borderId="0" xfId="59" applyFont="1" applyFill="1" applyBorder="1" applyAlignment="1" applyProtection="1">
      <alignment vertical="center" wrapText="1"/>
      <protection/>
    </xf>
    <xf numFmtId="0" fontId="3" fillId="0" borderId="0" xfId="57" applyFont="1" applyAlignment="1" applyProtection="1">
      <alignment vertical="center" wrapText="1"/>
      <protection/>
    </xf>
    <xf numFmtId="0" fontId="5" fillId="0" borderId="0" xfId="59" applyFont="1" applyFill="1" applyBorder="1" applyAlignment="1" applyProtection="1">
      <alignment vertical="center" wrapText="1"/>
      <protection/>
    </xf>
    <xf numFmtId="0" fontId="5" fillId="0" borderId="0" xfId="57" applyFont="1" applyAlignment="1" applyProtection="1">
      <alignment vertical="center" wrapText="1"/>
      <protection/>
    </xf>
    <xf numFmtId="0" fontId="3" fillId="34" borderId="0" xfId="57" applyFont="1" applyFill="1" applyAlignment="1" applyProtection="1">
      <alignment vertical="center" wrapText="1"/>
      <protection/>
    </xf>
    <xf numFmtId="0" fontId="6" fillId="34" borderId="0" xfId="59" applyFont="1" applyFill="1" applyBorder="1" applyAlignment="1" applyProtection="1">
      <alignment horizontal="center" vertical="center" wrapText="1"/>
      <protection/>
    </xf>
    <xf numFmtId="0" fontId="5" fillId="34" borderId="0" xfId="59" applyFont="1" applyFill="1" applyBorder="1" applyAlignment="1" applyProtection="1">
      <alignment vertical="center" wrapText="1"/>
      <protection/>
    </xf>
    <xf numFmtId="0" fontId="5" fillId="34" borderId="0" xfId="57" applyFont="1" applyFill="1" applyAlignment="1" applyProtection="1">
      <alignment vertical="center" wrapText="1"/>
      <protection/>
    </xf>
    <xf numFmtId="0" fontId="5" fillId="33" borderId="0" xfId="59" applyFont="1" applyFill="1" applyBorder="1" applyAlignment="1" applyProtection="1">
      <alignment horizontal="center" vertical="center" wrapText="1"/>
      <protection/>
    </xf>
    <xf numFmtId="0" fontId="6" fillId="33" borderId="0" xfId="59" applyFont="1" applyFill="1" applyBorder="1" applyAlignment="1" applyProtection="1">
      <alignment vertical="center" wrapText="1"/>
      <protection/>
    </xf>
    <xf numFmtId="49" fontId="6" fillId="33" borderId="0" xfId="61" applyNumberFormat="1" applyFont="1" applyFill="1" applyBorder="1" applyAlignment="1" applyProtection="1">
      <alignment horizontal="center" vertical="center" wrapText="1"/>
      <protection/>
    </xf>
    <xf numFmtId="14" fontId="5" fillId="33" borderId="0" xfId="61" applyNumberFormat="1" applyFont="1" applyFill="1" applyBorder="1" applyAlignment="1" applyProtection="1">
      <alignment horizontal="center" vertical="center" wrapText="1"/>
      <protection/>
    </xf>
    <xf numFmtId="0" fontId="5" fillId="0" borderId="0" xfId="57" applyFont="1" applyFill="1" applyBorder="1" applyAlignment="1" applyProtection="1">
      <alignment vertical="center" wrapText="1"/>
      <protection/>
    </xf>
    <xf numFmtId="49" fontId="3" fillId="0" borderId="0" xfId="53" applyNumberFormat="1" applyFont="1" applyAlignment="1" applyProtection="1">
      <alignment horizontal="center" vertical="center" wrapText="1"/>
      <protection/>
    </xf>
    <xf numFmtId="49" fontId="59" fillId="0" borderId="0" xfId="53" applyNumberFormat="1" applyFont="1" applyAlignment="1" applyProtection="1">
      <alignment vertical="top"/>
      <protection/>
    </xf>
    <xf numFmtId="0" fontId="5" fillId="0" borderId="0" xfId="59" applyFont="1" applyFill="1" applyBorder="1" applyAlignment="1" applyProtection="1">
      <alignment horizontal="center" vertical="center" wrapText="1"/>
      <protection/>
    </xf>
    <xf numFmtId="49" fontId="5" fillId="0" borderId="0" xfId="61" applyNumberFormat="1" applyFont="1" applyFill="1" applyBorder="1" applyAlignment="1" applyProtection="1">
      <alignment horizontal="center" vertical="center" wrapText="1"/>
      <protection/>
    </xf>
    <xf numFmtId="0" fontId="5" fillId="0" borderId="0" xfId="57" applyFont="1" applyFill="1" applyAlignment="1" applyProtection="1">
      <alignment horizontal="center" vertical="center" wrapText="1"/>
      <protection/>
    </xf>
    <xf numFmtId="0" fontId="5" fillId="0" borderId="0" xfId="57" applyFont="1" applyFill="1" applyAlignment="1" applyProtection="1">
      <alignment vertical="center" wrapText="1"/>
      <protection/>
    </xf>
    <xf numFmtId="0" fontId="5" fillId="0" borderId="0" xfId="57" applyFont="1" applyAlignment="1" applyProtection="1">
      <alignment horizontal="center" vertical="center" wrapText="1"/>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49" fontId="5" fillId="0" borderId="0" xfId="58" applyNumberFormat="1" applyFont="1" applyProtection="1">
      <alignment vertical="top"/>
      <protection/>
    </xf>
    <xf numFmtId="0" fontId="9" fillId="0" borderId="0" xfId="62" applyFont="1" applyBorder="1" applyAlignment="1" applyProtection="1">
      <alignment horizontal="center" vertical="center" wrapText="1"/>
      <protection/>
    </xf>
    <xf numFmtId="0" fontId="0" fillId="11" borderId="0" xfId="0" applyFont="1" applyFill="1" applyAlignment="1">
      <alignment/>
    </xf>
    <xf numFmtId="0" fontId="0" fillId="11" borderId="0" xfId="0" applyFill="1" applyAlignment="1">
      <alignment/>
    </xf>
    <xf numFmtId="0" fontId="5" fillId="0" borderId="0" xfId="57" applyFont="1" applyFill="1" applyAlignment="1" applyProtection="1">
      <alignment horizontal="left" vertical="center" wrapText="1"/>
      <protection/>
    </xf>
    <xf numFmtId="0" fontId="0" fillId="0" borderId="0" xfId="0" applyAlignment="1">
      <alignment horizontal="right"/>
    </xf>
    <xf numFmtId="0" fontId="0" fillId="2" borderId="0" xfId="0" applyFill="1" applyAlignment="1">
      <alignment/>
    </xf>
    <xf numFmtId="0" fontId="57" fillId="2" borderId="0" xfId="57" applyNumberFormat="1" applyFont="1" applyFill="1" applyAlignment="1" applyProtection="1">
      <alignment vertical="center" wrapText="1"/>
      <protection/>
    </xf>
    <xf numFmtId="0" fontId="57" fillId="2" borderId="0" xfId="57" applyFont="1" applyFill="1" applyAlignment="1" applyProtection="1">
      <alignment horizontal="left" vertical="center" wrapText="1"/>
      <protection/>
    </xf>
    <xf numFmtId="0" fontId="57" fillId="2" borderId="0" xfId="57" applyFont="1" applyFill="1" applyAlignment="1" applyProtection="1">
      <alignment vertical="center" wrapText="1"/>
      <protection/>
    </xf>
    <xf numFmtId="0" fontId="57" fillId="2" borderId="0" xfId="57" applyFont="1" applyFill="1" applyBorder="1" applyAlignment="1" applyProtection="1">
      <alignment vertical="center" wrapText="1"/>
      <protection/>
    </xf>
    <xf numFmtId="49" fontId="57" fillId="2" borderId="0" xfId="61" applyNumberFormat="1" applyFont="1" applyFill="1" applyBorder="1" applyAlignment="1" applyProtection="1">
      <alignment horizontal="left" vertical="center" wrapText="1"/>
      <protection/>
    </xf>
    <xf numFmtId="0" fontId="57" fillId="2" borderId="0" xfId="57" applyFont="1" applyFill="1" applyAlignment="1" applyProtection="1">
      <alignment horizontal="center" vertical="center" wrapText="1"/>
      <protection/>
    </xf>
    <xf numFmtId="0" fontId="0" fillId="0" borderId="0" xfId="0" applyBorder="1" applyAlignment="1">
      <alignment/>
    </xf>
    <xf numFmtId="0" fontId="0" fillId="2" borderId="0" xfId="0" applyFill="1" applyBorder="1" applyAlignment="1">
      <alignment/>
    </xf>
    <xf numFmtId="0" fontId="60" fillId="0" borderId="0" xfId="62" applyFont="1" applyBorder="1" applyAlignment="1" applyProtection="1">
      <alignment horizontal="center" vertical="center" wrapText="1"/>
      <protection/>
    </xf>
    <xf numFmtId="0" fontId="46" fillId="0" borderId="18" xfId="0" applyFont="1" applyBorder="1" applyAlignment="1">
      <alignment horizontal="center"/>
    </xf>
    <xf numFmtId="0" fontId="46" fillId="0" borderId="19" xfId="0" applyFont="1" applyBorder="1" applyAlignment="1">
      <alignment horizontal="center"/>
    </xf>
    <xf numFmtId="0" fontId="46" fillId="0" borderId="20" xfId="0" applyFont="1" applyBorder="1" applyAlignment="1">
      <alignment horizontal="center"/>
    </xf>
    <xf numFmtId="0" fontId="5" fillId="0" borderId="21" xfId="62" applyFont="1" applyBorder="1" applyAlignment="1" applyProtection="1">
      <alignment horizontal="center" vertical="center" wrapText="1"/>
      <protection/>
    </xf>
    <xf numFmtId="0" fontId="5" fillId="0" borderId="21" xfId="62" applyFont="1" applyBorder="1" applyAlignment="1" applyProtection="1">
      <alignment horizontal="left" wrapText="1"/>
      <protection/>
    </xf>
    <xf numFmtId="0" fontId="42" fillId="0" borderId="21" xfId="42" applyBorder="1" applyAlignment="1" applyProtection="1">
      <alignment horizontal="center" vertical="center" wrapText="1"/>
      <protection/>
    </xf>
    <xf numFmtId="0" fontId="0" fillId="35" borderId="0" xfId="0" applyFont="1" applyFill="1" applyAlignment="1">
      <alignment/>
    </xf>
    <xf numFmtId="0" fontId="0" fillId="0" borderId="0" xfId="0" applyAlignment="1">
      <alignment horizontal="left"/>
    </xf>
    <xf numFmtId="0" fontId="0" fillId="0" borderId="0" xfId="0" applyFont="1" applyAlignment="1">
      <alignment horizontal="left"/>
    </xf>
    <xf numFmtId="0" fontId="59" fillId="0" borderId="0" xfId="53" applyNumberFormat="1" applyFont="1" applyAlignment="1" applyProtection="1">
      <alignment vertical="top"/>
      <protection/>
    </xf>
    <xf numFmtId="14" fontId="5" fillId="0" borderId="0" xfId="59" applyNumberFormat="1" applyFont="1" applyFill="1" applyBorder="1" applyAlignment="1" applyProtection="1">
      <alignment vertical="center" wrapText="1"/>
      <protection/>
    </xf>
    <xf numFmtId="0" fontId="61" fillId="0" borderId="0" xfId="0" applyFont="1" applyAlignment="1">
      <alignment/>
    </xf>
    <xf numFmtId="0" fontId="42" fillId="0" borderId="0" xfId="42" applyAlignment="1" applyProtection="1">
      <alignment/>
      <protection/>
    </xf>
    <xf numFmtId="0" fontId="0" fillId="0" borderId="0" xfId="0" applyAlignment="1">
      <alignment horizontal="right"/>
    </xf>
    <xf numFmtId="0" fontId="5" fillId="33" borderId="22" xfId="59" applyFont="1" applyFill="1" applyBorder="1" applyAlignment="1" applyProtection="1">
      <alignment vertical="center" wrapText="1"/>
      <protection/>
    </xf>
    <xf numFmtId="0" fontId="5" fillId="33" borderId="23" xfId="59" applyFont="1" applyFill="1" applyBorder="1" applyAlignment="1" applyProtection="1">
      <alignment vertical="center" wrapText="1"/>
      <protection/>
    </xf>
    <xf numFmtId="0" fontId="5" fillId="33" borderId="23" xfId="59" applyFont="1" applyFill="1" applyBorder="1" applyAlignment="1" applyProtection="1">
      <alignment horizontal="center" vertical="center" wrapText="1"/>
      <protection/>
    </xf>
    <xf numFmtId="0" fontId="6" fillId="33" borderId="24" xfId="59" applyFont="1" applyFill="1" applyBorder="1" applyAlignment="1" applyProtection="1">
      <alignment vertical="center" wrapText="1"/>
      <protection/>
    </xf>
    <xf numFmtId="0" fontId="5" fillId="33" borderId="25" xfId="59" applyFont="1" applyFill="1" applyBorder="1" applyAlignment="1" applyProtection="1">
      <alignment vertical="center" wrapText="1"/>
      <protection/>
    </xf>
    <xf numFmtId="0" fontId="6" fillId="33" borderId="26" xfId="59" applyFont="1" applyFill="1" applyBorder="1" applyAlignment="1" applyProtection="1">
      <alignment vertical="center" wrapText="1"/>
      <protection/>
    </xf>
    <xf numFmtId="0" fontId="8" fillId="33" borderId="25" xfId="61" applyNumberFormat="1" applyFont="1" applyFill="1" applyBorder="1" applyAlignment="1" applyProtection="1">
      <alignment horizontal="center" vertical="center" wrapText="1"/>
      <protection/>
    </xf>
    <xf numFmtId="14" fontId="5" fillId="33" borderId="26" xfId="61" applyNumberFormat="1" applyFont="1" applyFill="1" applyBorder="1" applyAlignment="1" applyProtection="1">
      <alignment horizontal="center" vertical="center" wrapText="1"/>
      <protection/>
    </xf>
    <xf numFmtId="0" fontId="5" fillId="33" borderId="26" xfId="57" applyFont="1" applyFill="1" applyBorder="1" applyAlignment="1" applyProtection="1">
      <alignment horizontal="center" vertical="center" wrapText="1"/>
      <protection/>
    </xf>
    <xf numFmtId="0" fontId="5" fillId="33" borderId="26" xfId="59" applyFont="1" applyFill="1" applyBorder="1" applyAlignment="1" applyProtection="1">
      <alignment horizontal="center" vertical="center" wrapText="1"/>
      <protection/>
    </xf>
    <xf numFmtId="49" fontId="5" fillId="33" borderId="25" xfId="61" applyNumberFormat="1" applyFont="1" applyFill="1" applyBorder="1" applyAlignment="1" applyProtection="1">
      <alignment horizontal="center" vertical="center" wrapText="1"/>
      <protection/>
    </xf>
    <xf numFmtId="0" fontId="5" fillId="33" borderId="27" xfId="59" applyFont="1" applyFill="1" applyBorder="1" applyAlignment="1" applyProtection="1">
      <alignment vertical="center" wrapText="1"/>
      <protection/>
    </xf>
    <xf numFmtId="0" fontId="5" fillId="33" borderId="28" xfId="59" applyFont="1" applyFill="1" applyBorder="1" applyAlignment="1" applyProtection="1">
      <alignment vertical="center" wrapText="1"/>
      <protection/>
    </xf>
    <xf numFmtId="0" fontId="5" fillId="33" borderId="28" xfId="59" applyFont="1" applyFill="1" applyBorder="1" applyAlignment="1" applyProtection="1">
      <alignment horizontal="center" vertical="center" wrapText="1"/>
      <protection/>
    </xf>
    <xf numFmtId="0" fontId="5" fillId="33" borderId="29" xfId="59" applyFont="1" applyFill="1" applyBorder="1" applyAlignment="1" applyProtection="1">
      <alignment horizontal="center" vertical="center" wrapText="1"/>
      <protection/>
    </xf>
    <xf numFmtId="0" fontId="0" fillId="35" borderId="0" xfId="0" applyFill="1" applyAlignment="1">
      <alignment/>
    </xf>
    <xf numFmtId="14" fontId="0" fillId="35" borderId="0" xfId="0" applyNumberFormat="1" applyFill="1" applyAlignment="1">
      <alignment/>
    </xf>
    <xf numFmtId="14" fontId="0" fillId="35" borderId="0" xfId="0" applyNumberFormat="1" applyFont="1" applyFill="1" applyAlignment="1">
      <alignment/>
    </xf>
    <xf numFmtId="14" fontId="0" fillId="36" borderId="0" xfId="0" applyNumberFormat="1" applyFill="1" applyAlignment="1">
      <alignment/>
    </xf>
    <xf numFmtId="14" fontId="0" fillId="36" borderId="0" xfId="0" applyNumberFormat="1" applyFont="1" applyFill="1" applyAlignment="1">
      <alignment/>
    </xf>
    <xf numFmtId="14" fontId="0" fillId="0" borderId="0" xfId="0" applyNumberFormat="1" applyFont="1" applyAlignment="1">
      <alignment/>
    </xf>
    <xf numFmtId="0" fontId="0" fillId="0" borderId="0" xfId="0" applyFont="1" applyFill="1" applyAlignment="1">
      <alignment/>
    </xf>
    <xf numFmtId="0" fontId="0" fillId="3" borderId="0" xfId="0" applyFont="1" applyFill="1" applyAlignment="1">
      <alignment/>
    </xf>
    <xf numFmtId="4" fontId="0" fillId="37" borderId="0" xfId="0" applyNumberFormat="1" applyFont="1" applyFill="1" applyAlignment="1">
      <alignment/>
    </xf>
    <xf numFmtId="0" fontId="0" fillId="3" borderId="0" xfId="0" applyFill="1" applyAlignment="1">
      <alignment/>
    </xf>
    <xf numFmtId="14" fontId="0" fillId="0" borderId="0" xfId="0" applyNumberFormat="1" applyFill="1" applyAlignment="1">
      <alignment/>
    </xf>
    <xf numFmtId="0" fontId="62" fillId="2" borderId="0" xfId="0" applyFont="1" applyFill="1" applyAlignment="1">
      <alignment horizontal="center" vertical="center"/>
    </xf>
    <xf numFmtId="0" fontId="62" fillId="0" borderId="0" xfId="0" applyFont="1" applyAlignment="1">
      <alignment horizontal="center" vertical="center"/>
    </xf>
    <xf numFmtId="2" fontId="0" fillId="38" borderId="0" xfId="0" applyNumberFormat="1" applyFont="1" applyFill="1" applyAlignment="1">
      <alignment/>
    </xf>
    <xf numFmtId="0" fontId="0" fillId="38" borderId="0" xfId="0" applyFont="1" applyFill="1" applyAlignment="1">
      <alignment/>
    </xf>
    <xf numFmtId="0" fontId="0" fillId="39" borderId="0" xfId="0" applyFont="1" applyFill="1" applyAlignment="1">
      <alignment/>
    </xf>
    <xf numFmtId="0" fontId="5" fillId="0" borderId="0" xfId="56" applyNumberFormat="1" applyFont="1" applyFill="1" applyBorder="1" applyAlignment="1" applyProtection="1">
      <alignment horizontal="left" vertical="center" wrapText="1"/>
      <protection locked="0"/>
    </xf>
    <xf numFmtId="0" fontId="0" fillId="0" borderId="0" xfId="56" applyNumberFormat="1" applyFont="1" applyFill="1" applyBorder="1" applyAlignment="1" applyProtection="1">
      <alignment horizontal="left" vertical="center" wrapText="1"/>
      <protection locked="0"/>
    </xf>
    <xf numFmtId="0" fontId="5" fillId="33" borderId="30" xfId="59" applyFont="1" applyFill="1" applyBorder="1" applyAlignment="1" applyProtection="1">
      <alignment vertical="center" wrapText="1"/>
      <protection/>
    </xf>
    <xf numFmtId="0" fontId="6" fillId="40" borderId="31" xfId="61" applyNumberFormat="1" applyFont="1" applyFill="1" applyBorder="1" applyAlignment="1" applyProtection="1">
      <alignment horizontal="center" vertical="center" wrapText="1"/>
      <protection/>
    </xf>
    <xf numFmtId="0" fontId="6" fillId="40" borderId="32" xfId="61" applyNumberFormat="1" applyFont="1" applyFill="1" applyBorder="1" applyAlignment="1" applyProtection="1">
      <alignment horizontal="center" vertical="center" wrapText="1"/>
      <protection/>
    </xf>
    <xf numFmtId="0" fontId="6" fillId="40" borderId="33" xfId="61" applyNumberFormat="1" applyFont="1" applyFill="1" applyBorder="1" applyAlignment="1" applyProtection="1">
      <alignment horizontal="center" vertical="center" wrapText="1"/>
      <protection/>
    </xf>
    <xf numFmtId="0" fontId="6" fillId="40" borderId="30" xfId="59" applyFont="1" applyFill="1" applyBorder="1" applyAlignment="1" applyProtection="1">
      <alignment horizontal="center" vertical="center" wrapText="1"/>
      <protection/>
    </xf>
    <xf numFmtId="0" fontId="6" fillId="40" borderId="33" xfId="59" applyFont="1" applyFill="1" applyBorder="1" applyAlignment="1" applyProtection="1">
      <alignment horizontal="center" vertical="center" wrapText="1"/>
      <protection/>
    </xf>
    <xf numFmtId="0" fontId="5" fillId="40" borderId="32" xfId="59" applyFont="1" applyFill="1" applyBorder="1" applyAlignment="1" applyProtection="1">
      <alignment horizontal="right" vertical="center" wrapText="1" indent="1"/>
      <protection/>
    </xf>
    <xf numFmtId="0" fontId="5" fillId="40" borderId="33" xfId="59" applyFont="1" applyFill="1" applyBorder="1" applyAlignment="1" applyProtection="1">
      <alignment horizontal="right" vertical="center" wrapText="1" indent="1"/>
      <protection/>
    </xf>
    <xf numFmtId="49" fontId="5" fillId="40" borderId="32" xfId="61" applyNumberFormat="1" applyFont="1" applyFill="1" applyBorder="1" applyAlignment="1" applyProtection="1">
      <alignment horizontal="right" vertical="center" wrapText="1" indent="1"/>
      <protection/>
    </xf>
    <xf numFmtId="49" fontId="5" fillId="40" borderId="33" xfId="61" applyNumberFormat="1" applyFont="1" applyFill="1" applyBorder="1" applyAlignment="1" applyProtection="1">
      <alignment horizontal="right" vertical="center" wrapText="1" indent="1"/>
      <protection/>
    </xf>
    <xf numFmtId="0" fontId="0" fillId="2" borderId="0" xfId="0" applyFill="1" applyAlignment="1" applyProtection="1">
      <alignment/>
      <protection/>
    </xf>
    <xf numFmtId="0" fontId="0" fillId="2" borderId="0" xfId="0" applyFill="1" applyBorder="1" applyAlignment="1" applyProtection="1">
      <alignment/>
      <protection/>
    </xf>
    <xf numFmtId="0" fontId="0" fillId="0" borderId="0" xfId="0" applyAlignment="1" applyProtection="1">
      <alignment/>
      <protection/>
    </xf>
    <xf numFmtId="0" fontId="0" fillId="0" borderId="28" xfId="0" applyBorder="1" applyAlignment="1" applyProtection="1">
      <alignment horizontal="right"/>
      <protection/>
    </xf>
    <xf numFmtId="0" fontId="5" fillId="0" borderId="10" xfId="0" applyFont="1" applyBorder="1" applyAlignment="1" applyProtection="1">
      <alignment/>
      <protection/>
    </xf>
    <xf numFmtId="0" fontId="5" fillId="0" borderId="16" xfId="0" applyFont="1" applyBorder="1" applyAlignment="1" applyProtection="1">
      <alignment/>
      <protection/>
    </xf>
    <xf numFmtId="0" fontId="5" fillId="0" borderId="13" xfId="0" applyFont="1" applyBorder="1" applyAlignment="1" applyProtection="1">
      <alignment/>
      <protection/>
    </xf>
    <xf numFmtId="0" fontId="5" fillId="0" borderId="14" xfId="0" applyFont="1" applyBorder="1" applyAlignment="1" applyProtection="1">
      <alignment/>
      <protection/>
    </xf>
    <xf numFmtId="0" fontId="5" fillId="0" borderId="17" xfId="0" applyFont="1" applyBorder="1" applyAlignment="1" applyProtection="1">
      <alignment/>
      <protection/>
    </xf>
    <xf numFmtId="0" fontId="5" fillId="0" borderId="0" xfId="0" applyFont="1" applyAlignment="1" applyProtection="1">
      <alignment/>
      <protection/>
    </xf>
    <xf numFmtId="0" fontId="46" fillId="2" borderId="0" xfId="0" applyFont="1" applyFill="1" applyAlignment="1" applyProtection="1">
      <alignment/>
      <protection/>
    </xf>
    <xf numFmtId="0" fontId="46" fillId="0" borderId="0" xfId="0" applyFont="1" applyFill="1" applyBorder="1" applyAlignment="1" applyProtection="1">
      <alignment/>
      <protection/>
    </xf>
    <xf numFmtId="0" fontId="0" fillId="0" borderId="0" xfId="0" applyFill="1" applyBorder="1" applyAlignment="1" applyProtection="1">
      <alignment/>
      <protection/>
    </xf>
    <xf numFmtId="0" fontId="0" fillId="2" borderId="0" xfId="0" applyFill="1" applyAlignment="1" applyProtection="1">
      <alignment horizontal="center" vertical="center"/>
      <protection/>
    </xf>
    <xf numFmtId="0" fontId="0" fillId="0" borderId="0" xfId="0" applyAlignment="1" applyProtection="1">
      <alignment horizontal="center" vertical="center"/>
      <protection/>
    </xf>
    <xf numFmtId="0" fontId="0" fillId="2" borderId="0" xfId="0" applyFill="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60" fillId="0" borderId="0" xfId="55" applyNumberFormat="1" applyFont="1" applyFill="1" applyBorder="1" applyAlignment="1" applyProtection="1">
      <alignment horizontal="center" vertical="center" wrapText="1"/>
      <protection/>
    </xf>
    <xf numFmtId="0" fontId="6" fillId="0" borderId="34"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46" fillId="0" borderId="0" xfId="0" applyFont="1" applyAlignment="1" applyProtection="1">
      <alignment/>
      <protection/>
    </xf>
    <xf numFmtId="0" fontId="6" fillId="0" borderId="10" xfId="0" applyFont="1" applyBorder="1" applyAlignment="1" applyProtection="1">
      <alignment/>
      <protection/>
    </xf>
    <xf numFmtId="0" fontId="6" fillId="0" borderId="16" xfId="0" applyFont="1" applyBorder="1" applyAlignment="1" applyProtection="1">
      <alignment/>
      <protection/>
    </xf>
    <xf numFmtId="0" fontId="5" fillId="0" borderId="12"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6" fillId="0" borderId="36" xfId="0" applyFont="1" applyBorder="1" applyAlignment="1" applyProtection="1">
      <alignment horizontal="left" vertical="center" wrapText="1"/>
      <protection/>
    </xf>
    <xf numFmtId="0" fontId="60" fillId="2" borderId="0" xfId="0" applyFont="1" applyFill="1" applyAlignment="1" applyProtection="1">
      <alignment horizontal="center" vertical="center"/>
      <protection/>
    </xf>
    <xf numFmtId="0" fontId="60" fillId="0" borderId="0" xfId="0" applyFont="1" applyAlignment="1" applyProtection="1">
      <alignment horizontal="center" vertical="center"/>
      <protection/>
    </xf>
    <xf numFmtId="0" fontId="60" fillId="0" borderId="10" xfId="0" applyFont="1" applyBorder="1" applyAlignment="1" applyProtection="1">
      <alignment horizontal="center" vertical="center"/>
      <protection/>
    </xf>
    <xf numFmtId="0" fontId="60" fillId="0" borderId="16"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6" fillId="0" borderId="37" xfId="0" applyFont="1" applyBorder="1" applyAlignment="1" applyProtection="1">
      <alignment horizontal="center" vertical="center" wrapText="1"/>
      <protection/>
    </xf>
    <xf numFmtId="0" fontId="6" fillId="0" borderId="35" xfId="0" applyFont="1" applyBorder="1" applyAlignment="1" applyProtection="1">
      <alignment horizontal="center" vertical="center" wrapText="1"/>
      <protection/>
    </xf>
    <xf numFmtId="0" fontId="6" fillId="0" borderId="38" xfId="55" applyNumberFormat="1" applyFont="1" applyFill="1" applyBorder="1" applyAlignment="1" applyProtection="1">
      <alignment horizontal="center" vertical="center" wrapText="1"/>
      <protection/>
    </xf>
    <xf numFmtId="0" fontId="11" fillId="0" borderId="0" xfId="42" applyFont="1" applyAlignment="1" applyProtection="1">
      <alignment/>
      <protection/>
    </xf>
    <xf numFmtId="49" fontId="5" fillId="41" borderId="21" xfId="0" applyNumberFormat="1" applyFont="1" applyFill="1" applyBorder="1" applyAlignment="1" applyProtection="1">
      <alignment horizontal="left" vertical="center" wrapText="1" indent="1"/>
      <protection locked="0"/>
    </xf>
    <xf numFmtId="0" fontId="12" fillId="42" borderId="0" xfId="57" applyFont="1" applyFill="1" applyAlignment="1" applyProtection="1">
      <alignment vertical="center" wrapText="1"/>
      <protection/>
    </xf>
    <xf numFmtId="0" fontId="12" fillId="42" borderId="0" xfId="57" applyFont="1" applyFill="1" applyAlignment="1" applyProtection="1">
      <alignment horizontal="left" vertical="center" wrapText="1"/>
      <protection/>
    </xf>
    <xf numFmtId="49" fontId="13" fillId="0" borderId="0" xfId="53" applyNumberFormat="1" applyFont="1" applyAlignment="1" applyProtection="1">
      <alignment vertical="top"/>
      <protection/>
    </xf>
    <xf numFmtId="0" fontId="6" fillId="27" borderId="39" xfId="59" applyFont="1" applyFill="1" applyBorder="1" applyAlignment="1" applyProtection="1">
      <alignment horizontal="center" vertical="center" wrapText="1"/>
      <protection/>
    </xf>
    <xf numFmtId="0" fontId="0" fillId="0" borderId="0" xfId="0" applyBorder="1" applyAlignment="1" applyProtection="1">
      <alignment horizontal="right"/>
      <protection/>
    </xf>
    <xf numFmtId="0" fontId="6" fillId="0" borderId="21" xfId="0" applyFont="1" applyBorder="1" applyAlignment="1" applyProtection="1">
      <alignment horizontal="left" vertical="center" wrapText="1"/>
      <protection/>
    </xf>
    <xf numFmtId="0" fontId="6" fillId="0" borderId="36"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6" fillId="0" borderId="34" xfId="0" applyFont="1" applyFill="1" applyBorder="1" applyAlignment="1" applyProtection="1">
      <alignment horizontal="center" vertical="center" wrapText="1"/>
      <protection/>
    </xf>
    <xf numFmtId="0" fontId="63" fillId="0" borderId="0" xfId="0" applyFont="1" applyAlignment="1">
      <alignment/>
    </xf>
    <xf numFmtId="0" fontId="6" fillId="0" borderId="40" xfId="0" applyFont="1" applyBorder="1" applyAlignment="1" applyProtection="1">
      <alignment vertical="center" wrapText="1"/>
      <protection/>
    </xf>
    <xf numFmtId="10" fontId="6" fillId="0" borderId="34" xfId="0" applyNumberFormat="1" applyFont="1" applyFill="1" applyBorder="1" applyAlignment="1" applyProtection="1">
      <alignment horizontal="center" vertical="center" wrapText="1"/>
      <protection/>
    </xf>
    <xf numFmtId="10" fontId="6" fillId="0" borderId="38" xfId="0" applyNumberFormat="1" applyFont="1" applyFill="1" applyBorder="1" applyAlignment="1" applyProtection="1">
      <alignment horizontal="center" vertical="center" wrapText="1"/>
      <protection/>
    </xf>
    <xf numFmtId="0" fontId="5" fillId="0" borderId="37" xfId="0" applyNumberFormat="1" applyFont="1" applyFill="1" applyBorder="1" applyAlignment="1" applyProtection="1">
      <alignment horizontal="center" vertical="center" wrapText="1"/>
      <protection/>
    </xf>
    <xf numFmtId="0" fontId="6" fillId="0" borderId="41" xfId="0" applyFont="1" applyBorder="1" applyAlignment="1" applyProtection="1">
      <alignment/>
      <protection/>
    </xf>
    <xf numFmtId="0" fontId="5" fillId="0" borderId="41" xfId="0" applyFont="1" applyBorder="1" applyAlignment="1" applyProtection="1">
      <alignment/>
      <protection/>
    </xf>
    <xf numFmtId="0" fontId="5" fillId="0" borderId="41" xfId="0" applyFont="1" applyBorder="1" applyAlignment="1" applyProtection="1">
      <alignment horizontal="center" vertical="center" wrapText="1"/>
      <protection/>
    </xf>
    <xf numFmtId="0" fontId="0" fillId="0" borderId="0" xfId="0" applyBorder="1" applyAlignment="1" applyProtection="1">
      <alignment horizontal="center"/>
      <protection locked="0"/>
    </xf>
    <xf numFmtId="0" fontId="0" fillId="0" borderId="42" xfId="0" applyBorder="1" applyAlignment="1" applyProtection="1">
      <alignment horizontal="center"/>
      <protection locked="0"/>
    </xf>
    <xf numFmtId="49" fontId="5" fillId="41" borderId="21" xfId="0" applyNumberFormat="1" applyFont="1" applyFill="1" applyBorder="1" applyAlignment="1" applyProtection="1">
      <alignment horizontal="center" vertical="center" wrapText="1"/>
      <protection locked="0"/>
    </xf>
    <xf numFmtId="180" fontId="6" fillId="0" borderId="36" xfId="0" applyNumberFormat="1" applyFont="1" applyFill="1" applyBorder="1" applyAlignment="1" applyProtection="1">
      <alignment horizontal="right" vertical="center" wrapText="1"/>
      <protection/>
    </xf>
    <xf numFmtId="180" fontId="6" fillId="0" borderId="43" xfId="0" applyNumberFormat="1" applyFont="1" applyFill="1" applyBorder="1" applyAlignment="1" applyProtection="1">
      <alignment horizontal="right" vertical="center" wrapText="1"/>
      <protection/>
    </xf>
    <xf numFmtId="180" fontId="6" fillId="0" borderId="21" xfId="0" applyNumberFormat="1" applyFont="1" applyFill="1" applyBorder="1" applyAlignment="1" applyProtection="1">
      <alignment horizontal="right" vertical="center" wrapText="1"/>
      <protection/>
    </xf>
    <xf numFmtId="180" fontId="6" fillId="0" borderId="44" xfId="0" applyNumberFormat="1" applyFont="1" applyFill="1" applyBorder="1" applyAlignment="1" applyProtection="1">
      <alignment horizontal="right" vertical="center" wrapText="1"/>
      <protection/>
    </xf>
    <xf numFmtId="49" fontId="6" fillId="0" borderId="45" xfId="0" applyNumberFormat="1" applyFont="1" applyBorder="1" applyAlignment="1" applyProtection="1">
      <alignment horizontal="center" vertical="center" wrapText="1"/>
      <protection/>
    </xf>
    <xf numFmtId="49" fontId="5" fillId="41" borderId="46" xfId="0" applyNumberFormat="1" applyFont="1" applyFill="1" applyBorder="1" applyAlignment="1" applyProtection="1">
      <alignment horizontal="center" vertical="center" wrapText="1"/>
      <protection locked="0"/>
    </xf>
    <xf numFmtId="0" fontId="60" fillId="0" borderId="47" xfId="55" applyNumberFormat="1" applyFont="1" applyFill="1" applyBorder="1" applyAlignment="1" applyProtection="1">
      <alignment horizontal="center" vertical="center" wrapText="1"/>
      <protection/>
    </xf>
    <xf numFmtId="4" fontId="5" fillId="43" borderId="46" xfId="0" applyNumberFormat="1" applyFont="1" applyFill="1" applyBorder="1" applyAlignment="1" applyProtection="1">
      <alignment horizontal="center" vertical="center" wrapText="1"/>
      <protection/>
    </xf>
    <xf numFmtId="4" fontId="5" fillId="41" borderId="46" xfId="0" applyNumberFormat="1" applyFont="1" applyFill="1" applyBorder="1" applyAlignment="1" applyProtection="1">
      <alignment horizontal="center" vertical="center" wrapText="1"/>
      <protection locked="0"/>
    </xf>
    <xf numFmtId="10" fontId="5" fillId="41" borderId="46" xfId="0" applyNumberFormat="1" applyFont="1" applyFill="1" applyBorder="1" applyAlignment="1" applyProtection="1">
      <alignment horizontal="center" vertical="center" wrapText="1"/>
      <protection locked="0"/>
    </xf>
    <xf numFmtId="3" fontId="5" fillId="41" borderId="46" xfId="0" applyNumberFormat="1" applyFont="1" applyFill="1" applyBorder="1" applyAlignment="1" applyProtection="1">
      <alignment horizontal="center" vertical="center" wrapText="1"/>
      <protection locked="0"/>
    </xf>
    <xf numFmtId="49" fontId="5" fillId="41" borderId="48" xfId="0" applyNumberFormat="1" applyFont="1" applyFill="1" applyBorder="1" applyAlignment="1" applyProtection="1">
      <alignment horizontal="center" vertical="center" wrapText="1"/>
      <protection locked="0"/>
    </xf>
    <xf numFmtId="180" fontId="5" fillId="41" borderId="21" xfId="0" applyNumberFormat="1" applyFont="1" applyFill="1" applyBorder="1" applyAlignment="1" applyProtection="1">
      <alignment horizontal="center" vertical="center" wrapText="1"/>
      <protection locked="0"/>
    </xf>
    <xf numFmtId="180" fontId="5" fillId="41" borderId="36" xfId="0" applyNumberFormat="1" applyFont="1" applyFill="1" applyBorder="1" applyAlignment="1" applyProtection="1">
      <alignment horizontal="center" vertical="center" wrapText="1"/>
      <protection locked="0"/>
    </xf>
    <xf numFmtId="10" fontId="5" fillId="41" borderId="36" xfId="0" applyNumberFormat="1" applyFont="1" applyFill="1" applyBorder="1" applyAlignment="1" applyProtection="1">
      <alignment horizontal="center" vertical="center" wrapText="1"/>
      <protection locked="0"/>
    </xf>
    <xf numFmtId="180" fontId="5" fillId="41" borderId="43" xfId="0" applyNumberFormat="1" applyFont="1" applyFill="1" applyBorder="1" applyAlignment="1" applyProtection="1">
      <alignment horizontal="center" vertical="center" wrapText="1"/>
      <protection locked="0"/>
    </xf>
    <xf numFmtId="180" fontId="6" fillId="43" borderId="34" xfId="0" applyNumberFormat="1" applyFont="1" applyFill="1" applyBorder="1" applyAlignment="1" applyProtection="1">
      <alignment horizontal="center" vertical="center" wrapText="1"/>
      <protection/>
    </xf>
    <xf numFmtId="180" fontId="6" fillId="43" borderId="38" xfId="0" applyNumberFormat="1" applyFont="1" applyFill="1" applyBorder="1" applyAlignment="1" applyProtection="1">
      <alignment horizontal="center" vertical="center" wrapText="1"/>
      <protection/>
    </xf>
    <xf numFmtId="180" fontId="5" fillId="41" borderId="21" xfId="0" applyNumberFormat="1" applyFont="1" applyFill="1" applyBorder="1" applyAlignment="1" applyProtection="1">
      <alignment horizontal="center" vertical="center" wrapText="1"/>
      <protection/>
    </xf>
    <xf numFmtId="10" fontId="5" fillId="41" borderId="21" xfId="0" applyNumberFormat="1" applyFont="1" applyFill="1" applyBorder="1" applyAlignment="1" applyProtection="1">
      <alignment horizontal="center" vertical="center" wrapText="1"/>
      <protection/>
    </xf>
    <xf numFmtId="180" fontId="5" fillId="41" borderId="44" xfId="0" applyNumberFormat="1" applyFont="1" applyFill="1" applyBorder="1" applyAlignment="1" applyProtection="1">
      <alignment horizontal="center" vertical="center" wrapText="1"/>
      <protection/>
    </xf>
    <xf numFmtId="4" fontId="5" fillId="41" borderId="46" xfId="0" applyNumberFormat="1" applyFont="1" applyFill="1" applyBorder="1" applyAlignment="1" applyProtection="1">
      <alignment horizontal="center" vertical="center" wrapText="1"/>
      <protection/>
    </xf>
    <xf numFmtId="10" fontId="6" fillId="44" borderId="34" xfId="0" applyNumberFormat="1" applyFont="1" applyFill="1" applyBorder="1" applyAlignment="1" applyProtection="1">
      <alignment horizontal="center" vertical="center" wrapText="1"/>
      <protection locked="0"/>
    </xf>
    <xf numFmtId="0" fontId="6" fillId="10" borderId="21" xfId="59" applyFont="1" applyFill="1" applyBorder="1" applyAlignment="1" applyProtection="1">
      <alignment horizontal="center" wrapText="1"/>
      <protection/>
    </xf>
    <xf numFmtId="0" fontId="5" fillId="0" borderId="0" xfId="59" applyFont="1" applyProtection="1">
      <alignment/>
      <protection/>
    </xf>
    <xf numFmtId="0" fontId="6" fillId="8" borderId="0" xfId="59" applyFont="1" applyFill="1" applyBorder="1" applyAlignment="1" applyProtection="1">
      <alignment horizontal="center"/>
      <protection/>
    </xf>
    <xf numFmtId="49" fontId="10" fillId="5" borderId="21" xfId="0" applyNumberFormat="1" applyFont="1" applyFill="1" applyBorder="1" applyAlignment="1" applyProtection="1">
      <alignment vertical="top" wrapText="1"/>
      <protection/>
    </xf>
    <xf numFmtId="0" fontId="0" fillId="5" borderId="21" xfId="59" applyFont="1" applyFill="1" applyBorder="1" applyProtection="1">
      <alignment/>
      <protection/>
    </xf>
    <xf numFmtId="0" fontId="10" fillId="5" borderId="21" xfId="0" applyNumberFormat="1" applyFont="1" applyFill="1" applyBorder="1" applyAlignment="1" applyProtection="1">
      <alignment vertical="top" wrapText="1"/>
      <protection/>
    </xf>
    <xf numFmtId="0" fontId="5" fillId="0" borderId="0" xfId="59" applyFont="1" applyAlignment="1" applyProtection="1">
      <alignment wrapText="1"/>
      <protection/>
    </xf>
    <xf numFmtId="49" fontId="10" fillId="0" borderId="0" xfId="0" applyNumberFormat="1" applyFont="1" applyBorder="1" applyAlignment="1" applyProtection="1">
      <alignment vertical="top" wrapText="1"/>
      <protection/>
    </xf>
    <xf numFmtId="49" fontId="5" fillId="45" borderId="21" xfId="0" applyNumberFormat="1" applyFont="1" applyFill="1" applyBorder="1" applyAlignment="1" applyProtection="1">
      <alignment horizontal="left" vertical="center" wrapText="1" indent="1"/>
      <protection locked="0"/>
    </xf>
    <xf numFmtId="0" fontId="0" fillId="0" borderId="0" xfId="0" applyFont="1" applyAlignment="1">
      <alignment wrapText="1"/>
    </xf>
    <xf numFmtId="0" fontId="5" fillId="44" borderId="21" xfId="0" applyNumberFormat="1" applyFont="1" applyFill="1" applyBorder="1" applyAlignment="1" applyProtection="1">
      <alignment horizontal="center" vertical="center" wrapText="1"/>
      <protection hidden="1" locked="0"/>
    </xf>
    <xf numFmtId="0" fontId="38" fillId="0" borderId="0" xfId="0" applyFont="1" applyAlignment="1" applyProtection="1">
      <alignment/>
      <protection/>
    </xf>
    <xf numFmtId="0" fontId="0" fillId="5" borderId="21" xfId="59" applyFont="1" applyFill="1" applyBorder="1" applyProtection="1">
      <alignment/>
      <protection/>
    </xf>
    <xf numFmtId="0" fontId="5" fillId="33" borderId="0" xfId="60" applyFont="1" applyFill="1" applyBorder="1" applyAlignment="1" applyProtection="1">
      <alignment vertical="center" wrapText="1"/>
      <protection locked="0"/>
    </xf>
    <xf numFmtId="0" fontId="5" fillId="33" borderId="0" xfId="60" applyFont="1" applyFill="1" applyBorder="1" applyAlignment="1" applyProtection="1">
      <alignment vertical="center"/>
      <protection locked="0"/>
    </xf>
    <xf numFmtId="10" fontId="5" fillId="41" borderId="21" xfId="0" applyNumberFormat="1" applyFont="1" applyFill="1" applyBorder="1" applyAlignment="1" applyProtection="1">
      <alignment horizontal="center" vertical="center" wrapText="1"/>
      <protection locked="0"/>
    </xf>
    <xf numFmtId="180" fontId="5" fillId="41" borderId="44" xfId="0" applyNumberFormat="1" applyFont="1" applyFill="1" applyBorder="1" applyAlignment="1" applyProtection="1">
      <alignment horizontal="center" vertical="center" wrapText="1"/>
      <protection locked="0"/>
    </xf>
    <xf numFmtId="0" fontId="42" fillId="0" borderId="21" xfId="42" applyBorder="1" applyAlignment="1" applyProtection="1" quotePrefix="1">
      <alignment horizontal="center" vertical="center" wrapText="1"/>
      <protection/>
    </xf>
    <xf numFmtId="49" fontId="5" fillId="41" borderId="46" xfId="0" applyNumberFormat="1" applyFont="1" applyFill="1" applyBorder="1" applyAlignment="1" applyProtection="1">
      <alignment horizontal="left" vertical="center" wrapText="1"/>
      <protection locked="0"/>
    </xf>
    <xf numFmtId="49" fontId="5" fillId="41" borderId="48" xfId="0" applyNumberFormat="1" applyFont="1" applyFill="1" applyBorder="1" applyAlignment="1" applyProtection="1">
      <alignment horizontal="center" vertical="center" wrapText="1"/>
      <protection locked="0"/>
    </xf>
    <xf numFmtId="3" fontId="0" fillId="0" borderId="49" xfId="0" applyNumberFormat="1" applyFill="1" applyBorder="1" applyAlignment="1" applyProtection="1">
      <alignment horizontal="right" vertical="center" wrapText="1"/>
      <protection/>
    </xf>
    <xf numFmtId="3" fontId="0" fillId="39" borderId="49" xfId="0" applyNumberFormat="1" applyFill="1" applyBorder="1" applyAlignment="1" applyProtection="1">
      <alignment horizontal="right" vertical="center" wrapText="1"/>
      <protection/>
    </xf>
    <xf numFmtId="0" fontId="46" fillId="0" borderId="0" xfId="0" applyFont="1" applyAlignment="1">
      <alignment/>
    </xf>
    <xf numFmtId="0" fontId="46" fillId="0" borderId="49" xfId="0" applyNumberFormat="1" applyFont="1" applyFill="1" applyBorder="1" applyAlignment="1" applyProtection="1">
      <alignment horizontal="center" vertical="center" wrapText="1"/>
      <protection/>
    </xf>
    <xf numFmtId="0" fontId="46" fillId="39" borderId="49" xfId="0" applyNumberFormat="1" applyFont="1" applyFill="1" applyBorder="1" applyAlignment="1" applyProtection="1">
      <alignment horizontal="center" vertical="center" wrapText="1"/>
      <protection/>
    </xf>
    <xf numFmtId="0" fontId="46" fillId="0" borderId="0" xfId="0" applyFont="1" applyAlignment="1">
      <alignment horizontal="center" wrapText="1"/>
    </xf>
    <xf numFmtId="0" fontId="0" fillId="0" borderId="0" xfId="56" applyNumberFormat="1" applyFont="1" applyFill="1" applyBorder="1" applyAlignment="1" applyProtection="1">
      <alignment horizontal="left" vertical="center" wrapText="1"/>
      <protection locked="0"/>
    </xf>
    <xf numFmtId="0" fontId="5" fillId="0" borderId="0" xfId="56" applyNumberFormat="1" applyFont="1" applyFill="1" applyBorder="1" applyAlignment="1" applyProtection="1">
      <alignment horizontal="left" vertical="center" wrapText="1"/>
      <protection locked="0"/>
    </xf>
    <xf numFmtId="0" fontId="0" fillId="0" borderId="0" xfId="0" applyAlignment="1">
      <alignment horizontal="right"/>
    </xf>
    <xf numFmtId="0" fontId="6" fillId="33" borderId="0" xfId="62" applyFont="1" applyFill="1" applyBorder="1" applyAlignment="1" applyProtection="1">
      <alignment horizontal="right" vertical="top" wrapText="1"/>
      <protection/>
    </xf>
    <xf numFmtId="0" fontId="46" fillId="0" borderId="0" xfId="0" applyFont="1" applyFill="1" applyBorder="1" applyAlignment="1">
      <alignment horizontal="center" wrapText="1"/>
    </xf>
    <xf numFmtId="0" fontId="64" fillId="0" borderId="0" xfId="0" applyFont="1" applyFill="1" applyBorder="1" applyAlignment="1">
      <alignment horizontal="center" vertical="center" wrapText="1"/>
    </xf>
    <xf numFmtId="0" fontId="0" fillId="0" borderId="0" xfId="0" applyBorder="1" applyAlignment="1">
      <alignment horizontal="center"/>
    </xf>
    <xf numFmtId="0" fontId="0" fillId="0" borderId="0" xfId="0" applyFont="1" applyAlignment="1">
      <alignment horizontal="right"/>
    </xf>
    <xf numFmtId="49" fontId="5" fillId="43" borderId="50" xfId="61" applyNumberFormat="1" applyFont="1" applyFill="1" applyBorder="1" applyAlignment="1" applyProtection="1">
      <alignment horizontal="center" vertical="center" wrapText="1"/>
      <protection/>
    </xf>
    <xf numFmtId="49" fontId="5" fillId="43" borderId="0" xfId="61" applyNumberFormat="1" applyFont="1" applyFill="1" applyBorder="1" applyAlignment="1" applyProtection="1">
      <alignment horizontal="center" vertical="center" wrapText="1"/>
      <protection/>
    </xf>
    <xf numFmtId="0" fontId="4" fillId="40" borderId="51" xfId="59" applyFont="1" applyFill="1" applyBorder="1" applyAlignment="1" applyProtection="1">
      <alignment horizontal="center" vertical="center" wrapText="1"/>
      <protection/>
    </xf>
    <xf numFmtId="0" fontId="4" fillId="40" borderId="47" xfId="59" applyFont="1" applyFill="1" applyBorder="1" applyAlignment="1" applyProtection="1">
      <alignment horizontal="center" vertical="center" wrapText="1"/>
      <protection/>
    </xf>
    <xf numFmtId="0" fontId="4" fillId="40" borderId="52" xfId="59" applyFont="1" applyFill="1" applyBorder="1" applyAlignment="1" applyProtection="1">
      <alignment horizontal="center" vertical="center" wrapText="1"/>
      <protection/>
    </xf>
    <xf numFmtId="0" fontId="6" fillId="34" borderId="0" xfId="59" applyFont="1" applyFill="1" applyBorder="1" applyAlignment="1" applyProtection="1">
      <alignment horizontal="center" vertical="center" wrapText="1"/>
      <protection/>
    </xf>
    <xf numFmtId="0" fontId="5" fillId="33" borderId="50" xfId="59" applyFont="1" applyFill="1" applyBorder="1" applyAlignment="1" applyProtection="1">
      <alignment horizontal="center" vertical="center" wrapText="1"/>
      <protection/>
    </xf>
    <xf numFmtId="0" fontId="5" fillId="33" borderId="0" xfId="59" applyFont="1" applyFill="1" applyBorder="1" applyAlignment="1" applyProtection="1">
      <alignment horizontal="center" vertical="center" wrapText="1"/>
      <protection/>
    </xf>
    <xf numFmtId="14" fontId="5" fillId="33" borderId="0" xfId="61" applyNumberFormat="1" applyFont="1" applyFill="1" applyBorder="1" applyAlignment="1" applyProtection="1">
      <alignment horizontal="center" vertical="center" wrapText="1"/>
      <protection/>
    </xf>
    <xf numFmtId="0" fontId="5" fillId="43" borderId="50" xfId="61" applyNumberFormat="1" applyFont="1" applyFill="1" applyBorder="1" applyAlignment="1" applyProtection="1">
      <alignment horizontal="center" vertical="center" wrapText="1"/>
      <protection/>
    </xf>
    <xf numFmtId="0" fontId="5" fillId="43" borderId="0" xfId="61" applyNumberFormat="1" applyFont="1" applyFill="1" applyBorder="1" applyAlignment="1" applyProtection="1">
      <alignment horizontal="center" vertical="center" wrapText="1"/>
      <protection/>
    </xf>
    <xf numFmtId="181" fontId="5" fillId="45" borderId="53" xfId="61" applyNumberFormat="1" applyFont="1" applyFill="1" applyBorder="1" applyAlignment="1" applyProtection="1">
      <alignment horizontal="center" vertical="center" wrapText="1"/>
      <protection locked="0"/>
    </xf>
    <xf numFmtId="181" fontId="5" fillId="45" borderId="54" xfId="61" applyNumberFormat="1" applyFont="1" applyFill="1" applyBorder="1" applyAlignment="1" applyProtection="1">
      <alignment horizontal="center" vertical="center" wrapText="1"/>
      <protection locked="0"/>
    </xf>
    <xf numFmtId="0" fontId="42" fillId="45" borderId="55" xfId="42" applyNumberFormat="1" applyFill="1" applyBorder="1" applyAlignment="1" applyProtection="1">
      <alignment horizontal="center" vertical="center" wrapText="1"/>
      <protection locked="0"/>
    </xf>
    <xf numFmtId="0" fontId="5" fillId="45" borderId="56" xfId="61" applyNumberFormat="1" applyFont="1" applyFill="1" applyBorder="1" applyAlignment="1" applyProtection="1">
      <alignment horizontal="center" vertical="center" wrapText="1"/>
      <protection locked="0"/>
    </xf>
    <xf numFmtId="0" fontId="5" fillId="46" borderId="57" xfId="61" applyNumberFormat="1" applyFont="1" applyFill="1" applyBorder="1" applyAlignment="1" applyProtection="1">
      <alignment horizontal="center" vertical="center" wrapText="1"/>
      <protection/>
    </xf>
    <xf numFmtId="0" fontId="5" fillId="46" borderId="58" xfId="61" applyNumberFormat="1" applyFont="1" applyFill="1" applyBorder="1" applyAlignment="1" applyProtection="1">
      <alignment horizontal="center" vertical="center" wrapText="1"/>
      <protection/>
    </xf>
    <xf numFmtId="49" fontId="5" fillId="46" borderId="53" xfId="61" applyNumberFormat="1" applyFont="1" applyFill="1" applyBorder="1" applyAlignment="1" applyProtection="1">
      <alignment horizontal="center" vertical="center" wrapText="1"/>
      <protection/>
    </xf>
    <xf numFmtId="49" fontId="5" fillId="46" borderId="54" xfId="61" applyNumberFormat="1" applyFont="1" applyFill="1" applyBorder="1" applyAlignment="1" applyProtection="1">
      <alignment horizontal="center" vertical="center" wrapText="1"/>
      <protection/>
    </xf>
    <xf numFmtId="49" fontId="5" fillId="46" borderId="55" xfId="61" applyNumberFormat="1" applyFont="1" applyFill="1" applyBorder="1" applyAlignment="1" applyProtection="1">
      <alignment horizontal="center" vertical="center" wrapText="1"/>
      <protection/>
    </xf>
    <xf numFmtId="49" fontId="5" fillId="46" borderId="56" xfId="61" applyNumberFormat="1" applyFont="1" applyFill="1" applyBorder="1" applyAlignment="1" applyProtection="1">
      <alignment horizontal="center" vertical="center" wrapText="1"/>
      <protection/>
    </xf>
    <xf numFmtId="49" fontId="5" fillId="45" borderId="55" xfId="61" applyNumberFormat="1" applyFont="1" applyFill="1" applyBorder="1" applyAlignment="1" applyProtection="1">
      <alignment horizontal="center" vertical="center" wrapText="1"/>
      <protection locked="0"/>
    </xf>
    <xf numFmtId="49" fontId="5" fillId="45" borderId="56" xfId="61" applyNumberFormat="1" applyFont="1" applyFill="1" applyBorder="1" applyAlignment="1" applyProtection="1">
      <alignment horizontal="center" vertical="center" wrapText="1"/>
      <protection locked="0"/>
    </xf>
    <xf numFmtId="0" fontId="6" fillId="0" borderId="31" xfId="59" applyFont="1" applyFill="1" applyBorder="1" applyAlignment="1" applyProtection="1">
      <alignment horizontal="center" vertical="center" wrapText="1"/>
      <protection/>
    </xf>
    <xf numFmtId="0" fontId="6" fillId="0" borderId="57" xfId="59" applyFont="1" applyFill="1" applyBorder="1" applyAlignment="1" applyProtection="1">
      <alignment horizontal="center" vertical="center" wrapText="1"/>
      <protection/>
    </xf>
    <xf numFmtId="0" fontId="6" fillId="0" borderId="58" xfId="59" applyFont="1" applyFill="1" applyBorder="1" applyAlignment="1" applyProtection="1">
      <alignment horizontal="center" vertical="center" wrapText="1"/>
      <protection/>
    </xf>
    <xf numFmtId="49" fontId="5" fillId="45" borderId="59" xfId="59" applyNumberFormat="1" applyFont="1" applyFill="1" applyBorder="1" applyAlignment="1" applyProtection="1">
      <alignment horizontal="center" vertical="center" wrapText="1"/>
      <protection locked="0"/>
    </xf>
    <xf numFmtId="49" fontId="5" fillId="45" borderId="60" xfId="59" applyNumberFormat="1" applyFont="1" applyFill="1" applyBorder="1" applyAlignment="1" applyProtection="1">
      <alignment horizontal="center" vertical="center" wrapText="1"/>
      <protection locked="0"/>
    </xf>
    <xf numFmtId="49" fontId="5" fillId="43" borderId="59" xfId="59" applyNumberFormat="1" applyFont="1" applyFill="1" applyBorder="1" applyAlignment="1" applyProtection="1">
      <alignment horizontal="center" vertical="center" wrapText="1"/>
      <protection/>
    </xf>
    <xf numFmtId="49" fontId="5" fillId="43" borderId="60" xfId="59" applyNumberFormat="1" applyFont="1" applyFill="1" applyBorder="1" applyAlignment="1" applyProtection="1">
      <alignment horizontal="center" vertical="center" wrapText="1"/>
      <protection/>
    </xf>
    <xf numFmtId="0" fontId="5" fillId="45" borderId="53" xfId="61" applyNumberFormat="1" applyFont="1" applyFill="1" applyBorder="1" applyAlignment="1" applyProtection="1">
      <alignment horizontal="center" vertical="center" wrapText="1"/>
      <protection locked="0"/>
    </xf>
    <xf numFmtId="0" fontId="5" fillId="45" borderId="54" xfId="61" applyNumberFormat="1" applyFont="1" applyFill="1" applyBorder="1" applyAlignment="1" applyProtection="1">
      <alignment horizontal="center" vertical="center" wrapText="1"/>
      <protection locked="0"/>
    </xf>
    <xf numFmtId="0" fontId="6" fillId="33" borderId="31" xfId="59" applyFont="1" applyFill="1" applyBorder="1" applyAlignment="1" applyProtection="1">
      <alignment horizontal="center" vertical="center" wrapText="1"/>
      <protection/>
    </xf>
    <xf numFmtId="0" fontId="6" fillId="33" borderId="57" xfId="59" applyFont="1" applyFill="1" applyBorder="1" applyAlignment="1" applyProtection="1">
      <alignment horizontal="center" vertical="center" wrapText="1"/>
      <protection/>
    </xf>
    <xf numFmtId="0" fontId="6" fillId="33" borderId="58" xfId="59" applyFont="1" applyFill="1" applyBorder="1" applyAlignment="1" applyProtection="1">
      <alignment horizontal="center" vertical="center" wrapText="1"/>
      <protection/>
    </xf>
    <xf numFmtId="0" fontId="5" fillId="44" borderId="54" xfId="59" applyNumberFormat="1" applyFont="1" applyFill="1" applyBorder="1" applyAlignment="1" applyProtection="1">
      <alignment horizontal="center" vertical="center" wrapText="1"/>
      <protection locked="0"/>
    </xf>
    <xf numFmtId="0" fontId="5" fillId="44" borderId="61" xfId="59" applyNumberFormat="1" applyFont="1" applyFill="1" applyBorder="1" applyAlignment="1" applyProtection="1">
      <alignment horizontal="center" vertical="center" wrapText="1"/>
      <protection locked="0"/>
    </xf>
    <xf numFmtId="0" fontId="5" fillId="44" borderId="55" xfId="59" applyNumberFormat="1" applyFont="1" applyFill="1" applyBorder="1" applyAlignment="1" applyProtection="1">
      <alignment horizontal="center" vertical="center" wrapText="1"/>
      <protection locked="0"/>
    </xf>
    <xf numFmtId="0" fontId="5" fillId="44" borderId="56" xfId="59" applyNumberFormat="1" applyFont="1" applyFill="1" applyBorder="1" applyAlignment="1" applyProtection="1">
      <alignment horizontal="center" vertical="center" wrapText="1"/>
      <protection locked="0"/>
    </xf>
    <xf numFmtId="0" fontId="5" fillId="44" borderId="55" xfId="61" applyNumberFormat="1" applyFont="1" applyFill="1" applyBorder="1" applyAlignment="1" applyProtection="1">
      <alignment horizontal="center" vertical="center" wrapText="1"/>
      <protection locked="0"/>
    </xf>
    <xf numFmtId="0" fontId="5" fillId="44" borderId="56" xfId="61" applyNumberFormat="1" applyFont="1" applyFill="1" applyBorder="1" applyAlignment="1" applyProtection="1">
      <alignment horizontal="center" vertical="center" wrapText="1"/>
      <protection locked="0"/>
    </xf>
    <xf numFmtId="0" fontId="5" fillId="44" borderId="53" xfId="61" applyNumberFormat="1" applyFont="1" applyFill="1" applyBorder="1" applyAlignment="1" applyProtection="1">
      <alignment horizontal="center" vertical="center" wrapText="1"/>
      <protection locked="0"/>
    </xf>
    <xf numFmtId="0" fontId="5" fillId="44" borderId="54" xfId="61" applyNumberFormat="1" applyFont="1" applyFill="1" applyBorder="1" applyAlignment="1" applyProtection="1">
      <alignment horizontal="center" vertical="center" wrapText="1"/>
      <protection locked="0"/>
    </xf>
    <xf numFmtId="0" fontId="5" fillId="33" borderId="0" xfId="60" applyNumberFormat="1" applyFont="1" applyFill="1" applyBorder="1" applyAlignment="1" applyProtection="1">
      <alignment horizontal="center" vertical="center"/>
      <protection locked="0"/>
    </xf>
    <xf numFmtId="0" fontId="0" fillId="0" borderId="0" xfId="0" applyBorder="1" applyAlignment="1" applyProtection="1">
      <alignment horizontal="right"/>
      <protection/>
    </xf>
    <xf numFmtId="0" fontId="5" fillId="33" borderId="0" xfId="60" applyFont="1" applyFill="1" applyBorder="1" applyAlignment="1" applyProtection="1">
      <alignment horizontal="center" vertical="center"/>
      <protection locked="0"/>
    </xf>
    <xf numFmtId="0" fontId="5" fillId="33" borderId="0" xfId="60" applyFont="1" applyFill="1" applyBorder="1" applyAlignment="1" applyProtection="1">
      <alignment horizontal="center" vertical="center" wrapText="1"/>
      <protection locked="0"/>
    </xf>
    <xf numFmtId="0" fontId="0" fillId="0" borderId="0" xfId="0" applyBorder="1" applyAlignment="1" applyProtection="1">
      <alignment horizontal="center" vertical="center"/>
      <protection/>
    </xf>
    <xf numFmtId="0" fontId="0" fillId="0" borderId="0" xfId="0" applyAlignment="1" applyProtection="1">
      <alignment horizontal="center"/>
      <protection/>
    </xf>
    <xf numFmtId="0" fontId="0" fillId="0" borderId="42" xfId="0" applyBorder="1" applyAlignment="1" applyProtection="1">
      <alignment horizontal="center" vertical="center"/>
      <protection locked="0"/>
    </xf>
    <xf numFmtId="0" fontId="65" fillId="0" borderId="62" xfId="0" applyFont="1" applyBorder="1" applyAlignment="1" applyProtection="1">
      <alignment horizontal="center" vertical="top"/>
      <protection/>
    </xf>
    <xf numFmtId="0" fontId="5" fillId="33" borderId="0" xfId="60" applyNumberFormat="1" applyFont="1" applyFill="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xf>
    <xf numFmtId="0" fontId="6" fillId="0" borderId="35" xfId="0" applyFont="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6" fillId="0" borderId="34" xfId="0" applyFont="1" applyBorder="1" applyAlignment="1" applyProtection="1">
      <alignment horizontal="center" vertical="center" wrapText="1"/>
      <protection/>
    </xf>
    <xf numFmtId="0" fontId="5" fillId="41" borderId="21" xfId="0" applyNumberFormat="1" applyFont="1" applyFill="1" applyBorder="1" applyAlignment="1" applyProtection="1">
      <alignment horizontal="center" vertical="center" wrapText="1"/>
      <protection locked="0"/>
    </xf>
    <xf numFmtId="0" fontId="5" fillId="41" borderId="44" xfId="0" applyNumberFormat="1" applyFont="1" applyFill="1" applyBorder="1" applyAlignment="1" applyProtection="1">
      <alignment horizontal="center" vertical="center" wrapText="1"/>
      <protection locked="0"/>
    </xf>
    <xf numFmtId="0" fontId="6" fillId="0" borderId="63" xfId="0" applyFont="1" applyBorder="1" applyAlignment="1" applyProtection="1">
      <alignment horizontal="left" vertical="center" wrapText="1"/>
      <protection/>
    </xf>
    <xf numFmtId="0" fontId="6" fillId="0" borderId="64" xfId="0" applyFont="1" applyBorder="1" applyAlignment="1" applyProtection="1">
      <alignment horizontal="left" vertical="center" wrapText="1"/>
      <protection/>
    </xf>
    <xf numFmtId="0" fontId="6" fillId="0" borderId="65" xfId="0" applyFont="1" applyBorder="1" applyAlignment="1" applyProtection="1">
      <alignment horizontal="left" vertical="center" wrapText="1"/>
      <protection/>
    </xf>
    <xf numFmtId="10" fontId="6" fillId="0" borderId="21" xfId="0" applyNumberFormat="1" applyFont="1" applyFill="1" applyBorder="1" applyAlignment="1" applyProtection="1">
      <alignment horizontal="center" vertical="center" wrapText="1"/>
      <protection/>
    </xf>
    <xf numFmtId="0" fontId="6" fillId="0" borderId="35" xfId="0" applyFont="1" applyBorder="1" applyAlignment="1" applyProtection="1">
      <alignment horizontal="left" vertical="center" wrapText="1"/>
      <protection/>
    </xf>
    <xf numFmtId="0" fontId="6" fillId="0" borderId="21" xfId="0" applyFont="1" applyBorder="1" applyAlignment="1" applyProtection="1">
      <alignment horizontal="left" vertical="center" wrapText="1"/>
      <protection/>
    </xf>
    <xf numFmtId="191" fontId="5" fillId="41" borderId="21" xfId="0" applyNumberFormat="1" applyFont="1" applyFill="1" applyBorder="1" applyAlignment="1" applyProtection="1">
      <alignment horizontal="center" vertical="center" wrapText="1"/>
      <protection locked="0"/>
    </xf>
    <xf numFmtId="191" fontId="5" fillId="41" borderId="44" xfId="0" applyNumberFormat="1" applyFont="1" applyFill="1" applyBorder="1" applyAlignment="1" applyProtection="1">
      <alignment horizontal="center" vertical="center" wrapText="1"/>
      <protection locked="0"/>
    </xf>
    <xf numFmtId="10" fontId="6" fillId="0" borderId="44" xfId="0" applyNumberFormat="1" applyFont="1" applyFill="1" applyBorder="1" applyAlignment="1" applyProtection="1">
      <alignment horizontal="center" vertical="center" wrapText="1"/>
      <protection/>
    </xf>
    <xf numFmtId="0" fontId="6" fillId="0" borderId="37" xfId="0" applyFont="1" applyBorder="1" applyAlignment="1" applyProtection="1">
      <alignment horizontal="left" vertical="center" wrapText="1"/>
      <protection/>
    </xf>
    <xf numFmtId="0" fontId="6" fillId="0" borderId="36" xfId="0" applyFont="1" applyBorder="1" applyAlignment="1" applyProtection="1">
      <alignment horizontal="left" vertical="center" wrapText="1"/>
      <protection/>
    </xf>
    <xf numFmtId="0" fontId="6" fillId="0" borderId="36" xfId="0" applyFont="1" applyBorder="1" applyAlignment="1" applyProtection="1">
      <alignment horizontal="center" vertical="center" wrapText="1"/>
      <protection/>
    </xf>
    <xf numFmtId="180" fontId="6" fillId="0" borderId="36" xfId="0" applyNumberFormat="1" applyFont="1" applyFill="1" applyBorder="1" applyAlignment="1" applyProtection="1">
      <alignment horizontal="center" vertical="center" wrapText="1"/>
      <protection/>
    </xf>
    <xf numFmtId="180" fontId="6" fillId="0" borderId="43" xfId="0" applyNumberFormat="1" applyFont="1" applyFill="1" applyBorder="1" applyAlignment="1" applyProtection="1">
      <alignment horizontal="center" vertical="center" wrapText="1"/>
      <protection/>
    </xf>
    <xf numFmtId="0" fontId="6" fillId="0" borderId="40" xfId="0" applyFont="1" applyBorder="1" applyAlignment="1" applyProtection="1">
      <alignment horizontal="left" vertical="center" wrapText="1"/>
      <protection/>
    </xf>
    <xf numFmtId="0" fontId="6" fillId="0" borderId="34" xfId="0" applyFont="1" applyBorder="1" applyAlignment="1" applyProtection="1">
      <alignment horizontal="left" vertical="center" wrapText="1"/>
      <protection/>
    </xf>
    <xf numFmtId="0" fontId="5" fillId="43" borderId="36" xfId="0" applyFont="1" applyFill="1" applyBorder="1" applyAlignment="1" applyProtection="1">
      <alignment horizontal="center" vertical="center" wrapText="1"/>
      <protection/>
    </xf>
    <xf numFmtId="0" fontId="0" fillId="0" borderId="36" xfId="0" applyBorder="1" applyAlignment="1">
      <alignment/>
    </xf>
    <xf numFmtId="0" fontId="0" fillId="0" borderId="43" xfId="0" applyBorder="1" applyAlignment="1">
      <alignment/>
    </xf>
    <xf numFmtId="0" fontId="5" fillId="41" borderId="66" xfId="0" applyNumberFormat="1" applyFont="1" applyFill="1" applyBorder="1" applyAlignment="1" applyProtection="1">
      <alignment horizontal="center" vertical="center" wrapText="1"/>
      <protection locked="0"/>
    </xf>
    <xf numFmtId="0" fontId="5" fillId="41" borderId="64" xfId="0" applyNumberFormat="1" applyFont="1" applyFill="1" applyBorder="1" applyAlignment="1" applyProtection="1">
      <alignment horizontal="center" vertical="center" wrapText="1"/>
      <protection locked="0"/>
    </xf>
    <xf numFmtId="0" fontId="5" fillId="41" borderId="67" xfId="0" applyNumberFormat="1" applyFont="1" applyFill="1" applyBorder="1" applyAlignment="1" applyProtection="1">
      <alignment horizontal="center" vertical="center" wrapText="1"/>
      <protection locked="0"/>
    </xf>
    <xf numFmtId="191" fontId="5" fillId="41" borderId="34" xfId="0" applyNumberFormat="1" applyFont="1" applyFill="1" applyBorder="1" applyAlignment="1" applyProtection="1">
      <alignment horizontal="center" vertical="center" wrapText="1"/>
      <protection locked="0"/>
    </xf>
    <xf numFmtId="191" fontId="5" fillId="41" borderId="38" xfId="0" applyNumberFormat="1" applyFont="1" applyFill="1" applyBorder="1" applyAlignment="1" applyProtection="1">
      <alignment horizontal="center" vertical="center" wrapText="1"/>
      <protection locked="0"/>
    </xf>
    <xf numFmtId="0" fontId="64" fillId="40" borderId="22" xfId="0" applyFont="1" applyFill="1" applyBorder="1" applyAlignment="1" applyProtection="1">
      <alignment horizontal="center" vertical="center" wrapText="1"/>
      <protection/>
    </xf>
    <xf numFmtId="0" fontId="64" fillId="40" borderId="23" xfId="0" applyFont="1" applyFill="1" applyBorder="1" applyAlignment="1" applyProtection="1">
      <alignment horizontal="center" vertical="center" wrapText="1"/>
      <protection/>
    </xf>
    <xf numFmtId="0" fontId="64" fillId="40" borderId="24" xfId="0" applyFont="1" applyFill="1" applyBorder="1" applyAlignment="1" applyProtection="1">
      <alignment horizontal="center" vertical="center" wrapText="1"/>
      <protection/>
    </xf>
    <xf numFmtId="0" fontId="64" fillId="40" borderId="25" xfId="0" applyFont="1" applyFill="1" applyBorder="1" applyAlignment="1" applyProtection="1">
      <alignment horizontal="center" vertical="center" wrapText="1"/>
      <protection/>
    </xf>
    <xf numFmtId="0" fontId="64" fillId="40" borderId="0" xfId="0" applyFont="1" applyFill="1" applyBorder="1" applyAlignment="1" applyProtection="1">
      <alignment horizontal="center" vertical="center" wrapText="1"/>
      <protection/>
    </xf>
    <xf numFmtId="0" fontId="64" fillId="40" borderId="26" xfId="0" applyFont="1" applyFill="1" applyBorder="1" applyAlignment="1" applyProtection="1">
      <alignment horizontal="center" vertical="center" wrapText="1"/>
      <protection/>
    </xf>
    <xf numFmtId="0" fontId="64" fillId="40" borderId="27" xfId="0" applyFont="1" applyFill="1" applyBorder="1" applyAlignment="1" applyProtection="1">
      <alignment horizontal="center" vertical="center" wrapText="1"/>
      <protection/>
    </xf>
    <xf numFmtId="0" fontId="64" fillId="40" borderId="28" xfId="0" applyFont="1" applyFill="1" applyBorder="1" applyAlignment="1" applyProtection="1">
      <alignment horizontal="center" vertical="center" wrapText="1"/>
      <protection/>
    </xf>
    <xf numFmtId="0" fontId="64" fillId="40" borderId="29" xfId="0" applyFont="1" applyFill="1" applyBorder="1" applyAlignment="1" applyProtection="1">
      <alignment horizontal="center" vertical="center" wrapText="1"/>
      <protection/>
    </xf>
    <xf numFmtId="0" fontId="64" fillId="0" borderId="23" xfId="0" applyFont="1" applyBorder="1" applyAlignment="1" applyProtection="1">
      <alignment horizontal="center" vertical="center"/>
      <protection/>
    </xf>
    <xf numFmtId="2" fontId="66" fillId="47" borderId="35" xfId="42" applyNumberFormat="1" applyFont="1" applyFill="1" applyBorder="1" applyAlignment="1" applyProtection="1">
      <alignment horizontal="center" vertical="center"/>
      <protection/>
    </xf>
    <xf numFmtId="2" fontId="66" fillId="47" borderId="21" xfId="42" applyNumberFormat="1" applyFont="1" applyFill="1" applyBorder="1" applyAlignment="1" applyProtection="1">
      <alignment horizontal="center" vertical="center"/>
      <protection/>
    </xf>
    <xf numFmtId="2" fontId="66" fillId="47" borderId="44" xfId="42" applyNumberFormat="1" applyFont="1" applyFill="1" applyBorder="1" applyAlignment="1" applyProtection="1">
      <alignment horizontal="center" vertical="center"/>
      <protection/>
    </xf>
    <xf numFmtId="2" fontId="66" fillId="47" borderId="40" xfId="42" applyNumberFormat="1" applyFont="1" applyFill="1" applyBorder="1" applyAlignment="1" applyProtection="1">
      <alignment horizontal="center" vertical="center"/>
      <protection/>
    </xf>
    <xf numFmtId="2" fontId="66" fillId="47" borderId="34" xfId="42" applyNumberFormat="1" applyFont="1" applyFill="1" applyBorder="1" applyAlignment="1" applyProtection="1">
      <alignment horizontal="center" vertical="center"/>
      <protection/>
    </xf>
    <xf numFmtId="2" fontId="66" fillId="47" borderId="38" xfId="42" applyNumberFormat="1" applyFont="1" applyFill="1" applyBorder="1" applyAlignment="1" applyProtection="1">
      <alignment horizontal="center" vertical="center"/>
      <protection/>
    </xf>
    <xf numFmtId="0" fontId="6" fillId="0" borderId="68" xfId="0" applyFont="1" applyBorder="1" applyAlignment="1" applyProtection="1">
      <alignment horizontal="center" vertical="center" wrapText="1"/>
      <protection/>
    </xf>
    <xf numFmtId="0" fontId="6" fillId="0" borderId="69" xfId="0" applyFont="1" applyBorder="1" applyAlignment="1" applyProtection="1">
      <alignment horizontal="center" vertical="center" wrapText="1"/>
      <protection/>
    </xf>
    <xf numFmtId="0" fontId="6" fillId="0" borderId="70" xfId="0" applyFont="1" applyBorder="1" applyAlignment="1" applyProtection="1">
      <alignment horizontal="center" vertical="center" wrapText="1"/>
      <protection/>
    </xf>
    <xf numFmtId="0" fontId="6" fillId="0" borderId="37" xfId="55" applyNumberFormat="1" applyFont="1" applyFill="1" applyBorder="1" applyAlignment="1" applyProtection="1">
      <alignment horizontal="center" vertical="center" wrapText="1"/>
      <protection/>
    </xf>
    <xf numFmtId="0" fontId="6" fillId="0" borderId="40" xfId="55" applyNumberFormat="1" applyFont="1" applyFill="1" applyBorder="1" applyAlignment="1" applyProtection="1">
      <alignment horizontal="center" vertical="center" wrapText="1"/>
      <protection/>
    </xf>
    <xf numFmtId="0" fontId="6" fillId="0" borderId="36" xfId="55" applyNumberFormat="1" applyFont="1" applyFill="1" applyBorder="1" applyAlignment="1" applyProtection="1">
      <alignment horizontal="center" vertical="center" wrapText="1"/>
      <protection/>
    </xf>
    <xf numFmtId="0" fontId="6" fillId="0" borderId="34" xfId="55" applyNumberFormat="1" applyFont="1" applyFill="1" applyBorder="1" applyAlignment="1" applyProtection="1">
      <alignment horizontal="center" vertical="center" wrapText="1"/>
      <protection/>
    </xf>
    <xf numFmtId="0" fontId="6" fillId="0" borderId="71" xfId="0" applyFont="1" applyBorder="1" applyAlignment="1" applyProtection="1">
      <alignment horizontal="center" vertical="center" wrapText="1"/>
      <protection/>
    </xf>
    <xf numFmtId="0" fontId="6" fillId="0" borderId="72" xfId="0" applyFont="1" applyBorder="1" applyAlignment="1" applyProtection="1">
      <alignment horizontal="center" vertical="center" wrapText="1"/>
      <protection/>
    </xf>
    <xf numFmtId="0" fontId="6" fillId="0" borderId="71" xfId="0" applyFont="1" applyFill="1" applyBorder="1" applyAlignment="1" applyProtection="1">
      <alignment horizontal="center" vertical="center" wrapText="1"/>
      <protection/>
    </xf>
    <xf numFmtId="0" fontId="6" fillId="0" borderId="72"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xf>
    <xf numFmtId="0" fontId="6" fillId="0" borderId="34" xfId="0" applyFont="1" applyFill="1" applyBorder="1" applyAlignment="1" applyProtection="1">
      <alignment horizontal="center" vertical="center" wrapText="1"/>
      <protection/>
    </xf>
    <xf numFmtId="0" fontId="6" fillId="0" borderId="21" xfId="55" applyNumberFormat="1" applyFont="1" applyFill="1" applyBorder="1" applyAlignment="1" applyProtection="1">
      <alignment horizontal="center" vertical="center" wrapText="1"/>
      <protection/>
    </xf>
    <xf numFmtId="0" fontId="6" fillId="0" borderId="35" xfId="55" applyNumberFormat="1" applyFont="1" applyFill="1" applyBorder="1" applyAlignment="1" applyProtection="1">
      <alignment horizontal="center" vertical="center" wrapText="1"/>
      <protection/>
    </xf>
    <xf numFmtId="0" fontId="6" fillId="0" borderId="43" xfId="0" applyFont="1" applyFill="1" applyBorder="1" applyAlignment="1" applyProtection="1">
      <alignment horizontal="center" vertical="center" wrapText="1"/>
      <protection/>
    </xf>
    <xf numFmtId="0" fontId="6" fillId="0" borderId="44" xfId="0" applyFont="1" applyFill="1" applyBorder="1" applyAlignment="1" applyProtection="1">
      <alignment horizontal="center" vertical="center" wrapText="1"/>
      <protection/>
    </xf>
    <xf numFmtId="0" fontId="6" fillId="0" borderId="38" xfId="0" applyFont="1" applyFill="1" applyBorder="1" applyAlignment="1" applyProtection="1">
      <alignment horizontal="center" vertical="center" wrapText="1"/>
      <protection/>
    </xf>
    <xf numFmtId="49" fontId="5" fillId="44" borderId="35" xfId="61" applyNumberFormat="1" applyFont="1" applyFill="1" applyBorder="1" applyAlignment="1" applyProtection="1">
      <alignment horizontal="left" vertical="center" wrapText="1"/>
      <protection locked="0"/>
    </xf>
    <xf numFmtId="49" fontId="5" fillId="44" borderId="21" xfId="61" applyNumberFormat="1" applyFont="1" applyFill="1" applyBorder="1" applyAlignment="1" applyProtection="1">
      <alignment horizontal="left" vertical="center" wrapText="1"/>
      <protection locked="0"/>
    </xf>
    <xf numFmtId="49" fontId="5" fillId="44" borderId="44" xfId="61" applyNumberFormat="1" applyFont="1" applyFill="1" applyBorder="1" applyAlignment="1" applyProtection="1">
      <alignment horizontal="left" vertical="center" wrapText="1"/>
      <protection locked="0"/>
    </xf>
    <xf numFmtId="49" fontId="5" fillId="44" borderId="40" xfId="61" applyNumberFormat="1" applyFont="1" applyFill="1" applyBorder="1" applyAlignment="1" applyProtection="1">
      <alignment horizontal="left" vertical="center" wrapText="1"/>
      <protection locked="0"/>
    </xf>
    <xf numFmtId="49" fontId="5" fillId="44" borderId="34" xfId="61" applyNumberFormat="1" applyFont="1" applyFill="1" applyBorder="1" applyAlignment="1" applyProtection="1">
      <alignment horizontal="left" vertical="center" wrapText="1"/>
      <protection locked="0"/>
    </xf>
    <xf numFmtId="49" fontId="5" fillId="44" borderId="38" xfId="61" applyNumberFormat="1" applyFont="1" applyFill="1" applyBorder="1" applyAlignment="1" applyProtection="1">
      <alignment horizontal="left" vertical="center" wrapText="1"/>
      <protection locked="0"/>
    </xf>
    <xf numFmtId="49" fontId="5" fillId="44" borderId="73" xfId="61" applyNumberFormat="1" applyFont="1" applyFill="1" applyBorder="1" applyAlignment="1" applyProtection="1">
      <alignment horizontal="left" vertical="center" wrapText="1"/>
      <protection locked="0"/>
    </xf>
    <xf numFmtId="49" fontId="5" fillId="44" borderId="69" xfId="61" applyNumberFormat="1" applyFont="1" applyFill="1" applyBorder="1" applyAlignment="1" applyProtection="1">
      <alignment horizontal="left" vertical="center" wrapText="1"/>
      <protection locked="0"/>
    </xf>
    <xf numFmtId="49" fontId="5" fillId="44" borderId="70" xfId="61" applyNumberFormat="1" applyFont="1" applyFill="1" applyBorder="1" applyAlignment="1" applyProtection="1">
      <alignment horizontal="left" vertical="center" wrapText="1"/>
      <protection locked="0"/>
    </xf>
    <xf numFmtId="49" fontId="5" fillId="44" borderId="45" xfId="61" applyNumberFormat="1" applyFont="1" applyFill="1" applyBorder="1" applyAlignment="1" applyProtection="1">
      <alignment horizontal="left" vertical="center" wrapText="1"/>
      <protection locked="0"/>
    </xf>
    <xf numFmtId="49" fontId="5" fillId="44" borderId="46" xfId="61" applyNumberFormat="1" applyFont="1" applyFill="1" applyBorder="1" applyAlignment="1" applyProtection="1">
      <alignment horizontal="left" vertical="center" wrapText="1"/>
      <protection locked="0"/>
    </xf>
    <xf numFmtId="49" fontId="5" fillId="44" borderId="48" xfId="61" applyNumberFormat="1" applyFont="1" applyFill="1" applyBorder="1" applyAlignment="1" applyProtection="1">
      <alignment horizontal="left" vertical="center" wrapText="1"/>
      <protection locked="0"/>
    </xf>
    <xf numFmtId="0" fontId="46" fillId="0" borderId="0" xfId="0" applyFont="1" applyAlignment="1">
      <alignment horizontal="right"/>
    </xf>
    <xf numFmtId="0" fontId="64" fillId="40" borderId="22" xfId="0" applyFont="1" applyFill="1" applyBorder="1" applyAlignment="1">
      <alignment horizontal="center" vertical="center" wrapText="1"/>
    </xf>
    <xf numFmtId="0" fontId="64" fillId="40" borderId="23" xfId="0" applyFont="1" applyFill="1" applyBorder="1" applyAlignment="1">
      <alignment horizontal="center" vertical="center" wrapText="1"/>
    </xf>
    <xf numFmtId="0" fontId="64" fillId="40" borderId="24" xfId="0" applyFont="1" applyFill="1" applyBorder="1" applyAlignment="1">
      <alignment horizontal="center" vertical="center" wrapText="1"/>
    </xf>
    <xf numFmtId="0" fontId="64" fillId="40" borderId="27" xfId="0" applyFont="1" applyFill="1" applyBorder="1" applyAlignment="1">
      <alignment horizontal="center" vertical="center"/>
    </xf>
    <xf numFmtId="0" fontId="64" fillId="40" borderId="28" xfId="0" applyFont="1" applyFill="1" applyBorder="1" applyAlignment="1">
      <alignment horizontal="center" vertical="center"/>
    </xf>
    <xf numFmtId="0" fontId="64" fillId="40" borderId="29" xfId="0" applyFont="1" applyFill="1" applyBorder="1" applyAlignment="1">
      <alignment horizontal="center" vertical="center"/>
    </xf>
    <xf numFmtId="0" fontId="0" fillId="0" borderId="74" xfId="0" applyBorder="1" applyAlignment="1">
      <alignment horizontal="center"/>
    </xf>
    <xf numFmtId="0" fontId="42" fillId="0" borderId="74" xfId="42" applyBorder="1" applyAlignment="1" applyProtection="1">
      <alignment horizontal="center"/>
      <protection/>
    </xf>
    <xf numFmtId="0" fontId="46" fillId="0" borderId="75" xfId="0" applyNumberFormat="1" applyFont="1" applyFill="1" applyBorder="1" applyAlignment="1" applyProtection="1">
      <alignment horizontal="left" vertical="center" wrapText="1" indent="1"/>
      <protection/>
    </xf>
    <xf numFmtId="0" fontId="46" fillId="0" borderId="76" xfId="0" applyNumberFormat="1" applyFont="1" applyFill="1" applyBorder="1" applyAlignment="1" applyProtection="1">
      <alignment horizontal="left" vertical="center" wrapText="1" indent="1"/>
      <protection/>
    </xf>
    <xf numFmtId="0" fontId="46" fillId="0" borderId="77" xfId="0" applyNumberFormat="1" applyFont="1" applyFill="1" applyBorder="1" applyAlignment="1" applyProtection="1">
      <alignment horizontal="left" vertical="center" wrapText="1" indent="1"/>
      <protection/>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Kom kompleks" xfId="55"/>
    <cellStyle name="Обычный_KV.ITOG.4.78(v1.0)" xfId="56"/>
    <cellStyle name="Обычный_PRIL1.ELECTR" xfId="57"/>
    <cellStyle name="Обычный_WARM.TOPL.Q1.2010" xfId="58"/>
    <cellStyle name="Обычный_ЖКУ_проект3" xfId="59"/>
    <cellStyle name="Обычный_Приложения по доставке" xfId="60"/>
    <cellStyle name="Обычный_форма 1 водопровод для орг" xfId="61"/>
    <cellStyle name="Обычный_Формы 2-РЭК и  3-РЭК " xfId="62"/>
    <cellStyle name="Followed Hyperlink" xfId="63"/>
    <cellStyle name="Плохой" xfId="64"/>
    <cellStyle name="Пояснение" xfId="65"/>
    <cellStyle name="Примечание" xfId="66"/>
    <cellStyle name="Percent" xfId="67"/>
    <cellStyle name="Связанная ячейка" xfId="68"/>
    <cellStyle name="Текст предупреждени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xdr:row>
      <xdr:rowOff>0</xdr:rowOff>
    </xdr:from>
    <xdr:to>
      <xdr:col>7</xdr:col>
      <xdr:colOff>0</xdr:colOff>
      <xdr:row>29</xdr:row>
      <xdr:rowOff>266700</xdr:rowOff>
    </xdr:to>
    <xdr:sp>
      <xdr:nvSpPr>
        <xdr:cNvPr id="1" name="Скругленный прямоугольник 1"/>
        <xdr:cNvSpPr>
          <a:spLocks/>
        </xdr:cNvSpPr>
      </xdr:nvSpPr>
      <xdr:spPr>
        <a:xfrm>
          <a:off x="1219200" y="1409700"/>
          <a:ext cx="6515100" cy="832485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9525</xdr:colOff>
      <xdr:row>6</xdr:row>
      <xdr:rowOff>123825</xdr:rowOff>
    </xdr:from>
    <xdr:to>
      <xdr:col>6</xdr:col>
      <xdr:colOff>1066800</xdr:colOff>
      <xdr:row>8</xdr:row>
      <xdr:rowOff>381000</xdr:rowOff>
    </xdr:to>
    <xdr:sp>
      <xdr:nvSpPr>
        <xdr:cNvPr id="2" name="Скругленный прямоугольник 2"/>
        <xdr:cNvSpPr>
          <a:spLocks/>
        </xdr:cNvSpPr>
      </xdr:nvSpPr>
      <xdr:spPr>
        <a:xfrm>
          <a:off x="1228725" y="552450"/>
          <a:ext cx="6486525" cy="54292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xdr:row>
      <xdr:rowOff>9525</xdr:rowOff>
    </xdr:from>
    <xdr:to>
      <xdr:col>7</xdr:col>
      <xdr:colOff>0</xdr:colOff>
      <xdr:row>12</xdr:row>
      <xdr:rowOff>0</xdr:rowOff>
    </xdr:to>
    <xdr:sp>
      <xdr:nvSpPr>
        <xdr:cNvPr id="1" name="Скругленный прямоугольник 2"/>
        <xdr:cNvSpPr>
          <a:spLocks/>
        </xdr:cNvSpPr>
      </xdr:nvSpPr>
      <xdr:spPr>
        <a:xfrm>
          <a:off x="1419225" y="1600200"/>
          <a:ext cx="5810250" cy="4286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0</xdr:rowOff>
    </xdr:from>
    <xdr:to>
      <xdr:col>7</xdr:col>
      <xdr:colOff>0</xdr:colOff>
      <xdr:row>16</xdr:row>
      <xdr:rowOff>0</xdr:rowOff>
    </xdr:to>
    <xdr:sp>
      <xdr:nvSpPr>
        <xdr:cNvPr id="2" name="Скругленный прямоугольник 3"/>
        <xdr:cNvSpPr>
          <a:spLocks/>
        </xdr:cNvSpPr>
      </xdr:nvSpPr>
      <xdr:spPr>
        <a:xfrm>
          <a:off x="1419225" y="2219325"/>
          <a:ext cx="5810250" cy="10572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0</xdr:colOff>
      <xdr:row>20</xdr:row>
      <xdr:rowOff>0</xdr:rowOff>
    </xdr:to>
    <xdr:sp>
      <xdr:nvSpPr>
        <xdr:cNvPr id="3" name="Скругленный прямоугольник 5"/>
        <xdr:cNvSpPr>
          <a:spLocks/>
        </xdr:cNvSpPr>
      </xdr:nvSpPr>
      <xdr:spPr>
        <a:xfrm>
          <a:off x="1419225" y="4486275"/>
          <a:ext cx="5810250"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26</xdr:row>
      <xdr:rowOff>9525</xdr:rowOff>
    </xdr:from>
    <xdr:to>
      <xdr:col>7</xdr:col>
      <xdr:colOff>0</xdr:colOff>
      <xdr:row>29</xdr:row>
      <xdr:rowOff>0</xdr:rowOff>
    </xdr:to>
    <xdr:sp>
      <xdr:nvSpPr>
        <xdr:cNvPr id="4" name="Скругленный прямоугольник 6"/>
        <xdr:cNvSpPr>
          <a:spLocks/>
        </xdr:cNvSpPr>
      </xdr:nvSpPr>
      <xdr:spPr>
        <a:xfrm>
          <a:off x="1419225" y="6219825"/>
          <a:ext cx="5810250" cy="923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371475</xdr:colOff>
      <xdr:row>30</xdr:row>
      <xdr:rowOff>19050</xdr:rowOff>
    </xdr:from>
    <xdr:to>
      <xdr:col>7</xdr:col>
      <xdr:colOff>0</xdr:colOff>
      <xdr:row>33</xdr:row>
      <xdr:rowOff>0</xdr:rowOff>
    </xdr:to>
    <xdr:sp>
      <xdr:nvSpPr>
        <xdr:cNvPr id="5" name="Скругленный прямоугольник 7"/>
        <xdr:cNvSpPr>
          <a:spLocks/>
        </xdr:cNvSpPr>
      </xdr:nvSpPr>
      <xdr:spPr>
        <a:xfrm>
          <a:off x="1419225" y="7353300"/>
          <a:ext cx="5810250" cy="9715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33</xdr:row>
      <xdr:rowOff>190500</xdr:rowOff>
    </xdr:from>
    <xdr:to>
      <xdr:col>7</xdr:col>
      <xdr:colOff>0</xdr:colOff>
      <xdr:row>38</xdr:row>
      <xdr:rowOff>342900</xdr:rowOff>
    </xdr:to>
    <xdr:sp>
      <xdr:nvSpPr>
        <xdr:cNvPr id="6" name="Скругленный прямоугольник 8"/>
        <xdr:cNvSpPr>
          <a:spLocks/>
        </xdr:cNvSpPr>
      </xdr:nvSpPr>
      <xdr:spPr>
        <a:xfrm>
          <a:off x="1419225" y="8515350"/>
          <a:ext cx="5810250" cy="1685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361950</xdr:colOff>
      <xdr:row>21</xdr:row>
      <xdr:rowOff>19050</xdr:rowOff>
    </xdr:from>
    <xdr:to>
      <xdr:col>7</xdr:col>
      <xdr:colOff>9525</xdr:colOff>
      <xdr:row>25</xdr:row>
      <xdr:rowOff>0</xdr:rowOff>
    </xdr:to>
    <xdr:sp>
      <xdr:nvSpPr>
        <xdr:cNvPr id="7" name="AutoShape 13870"/>
        <xdr:cNvSpPr>
          <a:spLocks/>
        </xdr:cNvSpPr>
      </xdr:nvSpPr>
      <xdr:spPr>
        <a:xfrm>
          <a:off x="1409700" y="5048250"/>
          <a:ext cx="5829300" cy="9715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17</xdr:row>
      <xdr:rowOff>0</xdr:rowOff>
    </xdr:from>
    <xdr:to>
      <xdr:col>7</xdr:col>
      <xdr:colOff>0</xdr:colOff>
      <xdr:row>18</xdr:row>
      <xdr:rowOff>0</xdr:rowOff>
    </xdr:to>
    <xdr:sp>
      <xdr:nvSpPr>
        <xdr:cNvPr id="8" name="Скругленный прямоугольник 9"/>
        <xdr:cNvSpPr>
          <a:spLocks/>
        </xdr:cNvSpPr>
      </xdr:nvSpPr>
      <xdr:spPr>
        <a:xfrm>
          <a:off x="1419225" y="3467100"/>
          <a:ext cx="5810250" cy="8286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7</xdr:col>
      <xdr:colOff>38100</xdr:colOff>
      <xdr:row>17</xdr:row>
      <xdr:rowOff>200025</xdr:rowOff>
    </xdr:from>
    <xdr:to>
      <xdr:col>7</xdr:col>
      <xdr:colOff>476250</xdr:colOff>
      <xdr:row>17</xdr:row>
      <xdr:rowOff>638175</xdr:rowOff>
    </xdr:to>
    <xdr:sp macro="[0]!Sheet_10.KindActivButton_click">
      <xdr:nvSpPr>
        <xdr:cNvPr id="9" name="Овал 10"/>
        <xdr:cNvSpPr>
          <a:spLocks/>
        </xdr:cNvSpPr>
      </xdr:nvSpPr>
      <xdr:spPr>
        <a:xfrm>
          <a:off x="7267575" y="3667125"/>
          <a:ext cx="438150" cy="438150"/>
        </a:xfrm>
        <a:prstGeom prst="ellipse">
          <a:avLst/>
        </a:prstGeom>
        <a:blipFill>
          <a:blip r:embed="rId1"/>
          <a:srcRect/>
          <a:stretch>
            <a:fillRect/>
          </a:stretch>
        </a:blipFill>
        <a:ln w="9525" cmpd="sng">
          <a:solidFill>
            <a:srgbClr val="000000">
              <a:alpha val="50195"/>
            </a:srgbClr>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0;&#1086;&#1087;&#1080;&#1103;%20&#1042;&#1042;&#1057;&#1057;%202013,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ут"/>
      <sheetName val="динамика"/>
      <sheetName val="Лист1"/>
      <sheetName val="Лист6"/>
      <sheetName val="Лист2"/>
      <sheetName val="Лист7"/>
      <sheetName val="Лист3"/>
      <sheetName val="Лист8"/>
      <sheetName val="Лист4"/>
      <sheetName val="Лист9"/>
      <sheetName val="Лист5"/>
      <sheetName val="Лист10"/>
      <sheetName val="Лист11"/>
      <sheetName val="2012рс"/>
      <sheetName val="2014рс"/>
      <sheetName val="2012пр"/>
      <sheetName val="2014пр"/>
      <sheetName val="Структура"/>
      <sheetName val="2014р"/>
      <sheetName val="теплоноситель"/>
    </sheetNames>
    <sheetDataSet>
      <sheetData sheetId="1">
        <row r="26">
          <cell r="X26">
            <v>49.76781300000039</v>
          </cell>
          <cell r="Z26">
            <v>84.59781692805066</v>
          </cell>
        </row>
        <row r="27">
          <cell r="Z27">
            <v>45.0150367345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_01">
    <tabColor rgb="FFFF0000"/>
  </sheetPr>
  <dimension ref="A1:T184"/>
  <sheetViews>
    <sheetView zoomScale="85" zoomScaleNormal="85" zoomScalePageLayoutView="0" workbookViewId="0" topLeftCell="A1">
      <selection activeCell="C5" sqref="C5"/>
    </sheetView>
  </sheetViews>
  <sheetFormatPr defaultColWidth="9.140625" defaultRowHeight="11.25"/>
  <cols>
    <col min="1" max="1" width="9.140625" style="1" customWidth="1"/>
    <col min="2" max="2" width="10.421875" style="1" customWidth="1"/>
    <col min="3" max="6" width="9.140625" style="1" customWidth="1"/>
    <col min="7" max="7" width="48.7109375" style="1" customWidth="1"/>
    <col min="8" max="8" width="14.140625" style="1" bestFit="1" customWidth="1"/>
    <col min="9" max="9" width="14.140625" style="1" customWidth="1"/>
    <col min="10" max="13" width="8.140625" style="1" customWidth="1"/>
    <col min="14" max="14" width="9.140625" style="1" customWidth="1"/>
    <col min="15" max="15" width="10.8515625" style="1" customWidth="1"/>
    <col min="16" max="18" width="9.140625" style="1" customWidth="1"/>
    <col min="19" max="19" width="88.140625" style="1" customWidth="1"/>
    <col min="20" max="20" width="13.421875" style="1" bestFit="1" customWidth="1"/>
    <col min="21" max="16384" width="9.140625" style="1" customWidth="1"/>
  </cols>
  <sheetData>
    <row r="1" spans="2:17" ht="11.25">
      <c r="B1" t="s">
        <v>103</v>
      </c>
      <c r="C1" s="60"/>
      <c r="E1" s="1" t="s">
        <v>2</v>
      </c>
      <c r="F1" s="1" t="s">
        <v>3</v>
      </c>
      <c r="G1" s="1" t="s">
        <v>32</v>
      </c>
      <c r="N1" t="s">
        <v>8</v>
      </c>
      <c r="O1" t="s">
        <v>9</v>
      </c>
      <c r="P1" t="s">
        <v>286</v>
      </c>
      <c r="Q1" s="40" t="s">
        <v>287</v>
      </c>
    </row>
    <row r="2" spans="2:20" ht="11.25">
      <c r="B2" t="s">
        <v>0</v>
      </c>
      <c r="C2" s="60" t="s">
        <v>307</v>
      </c>
      <c r="N2" s="39">
        <v>2012</v>
      </c>
      <c r="O2" s="40" t="s">
        <v>28</v>
      </c>
      <c r="P2" s="40" t="s">
        <v>30</v>
      </c>
      <c r="Q2" s="40" t="s">
        <v>288</v>
      </c>
      <c r="S2" s="88" t="s">
        <v>469</v>
      </c>
      <c r="T2" s="202" t="s">
        <v>470</v>
      </c>
    </row>
    <row r="3" spans="2:20" ht="15">
      <c r="B3" t="s">
        <v>33</v>
      </c>
      <c r="C3" s="159" t="s">
        <v>308</v>
      </c>
      <c r="E3"/>
      <c r="F3"/>
      <c r="G3" s="59"/>
      <c r="H3" s="88"/>
      <c r="I3" s="88"/>
      <c r="J3" s="90"/>
      <c r="K3" s="91"/>
      <c r="L3" s="91"/>
      <c r="M3" s="89"/>
      <c r="N3" s="39">
        <v>2013</v>
      </c>
      <c r="O3" s="40" t="s">
        <v>29</v>
      </c>
      <c r="P3" s="40" t="s">
        <v>306</v>
      </c>
      <c r="Q3" s="40" t="s">
        <v>289</v>
      </c>
      <c r="S3" s="88" t="s">
        <v>471</v>
      </c>
      <c r="T3" s="1" t="s">
        <v>470</v>
      </c>
    </row>
    <row r="4" spans="2:20" ht="11.25">
      <c r="B4" s="1" t="s">
        <v>1</v>
      </c>
      <c r="C4" s="60" t="s">
        <v>606</v>
      </c>
      <c r="E4"/>
      <c r="F4"/>
      <c r="G4" s="82"/>
      <c r="H4" s="85"/>
      <c r="I4" s="83"/>
      <c r="J4" s="90"/>
      <c r="N4" s="39">
        <v>2014</v>
      </c>
      <c r="O4" s="40" t="s">
        <v>20</v>
      </c>
      <c r="Q4" s="40" t="s">
        <v>290</v>
      </c>
      <c r="S4" s="88" t="s">
        <v>472</v>
      </c>
      <c r="T4" s="1" t="s">
        <v>467</v>
      </c>
    </row>
    <row r="5" spans="2:20" ht="11.25">
      <c r="B5" t="s">
        <v>23</v>
      </c>
      <c r="C5" s="60" t="s">
        <v>305</v>
      </c>
      <c r="E5"/>
      <c r="F5"/>
      <c r="G5" s="82"/>
      <c r="H5" s="84"/>
      <c r="I5" s="83"/>
      <c r="J5" s="90"/>
      <c r="K5" s="95"/>
      <c r="L5" s="96"/>
      <c r="N5" s="39">
        <v>2015</v>
      </c>
      <c r="O5" s="40" t="s">
        <v>8</v>
      </c>
      <c r="Q5" s="40" t="s">
        <v>291</v>
      </c>
      <c r="S5" s="1" t="s">
        <v>516</v>
      </c>
      <c r="T5" s="1" t="s">
        <v>467</v>
      </c>
    </row>
    <row r="6" spans="2:20" ht="11.25">
      <c r="B6" s="1" t="s">
        <v>34</v>
      </c>
      <c r="C6" s="61" t="str">
        <f>Титульный!F14</f>
        <v>ООО "Воздушные ворота северной столицы"</v>
      </c>
      <c r="E6"/>
      <c r="F6"/>
      <c r="G6" s="82"/>
      <c r="H6" s="84"/>
      <c r="I6" s="83"/>
      <c r="J6" s="90"/>
      <c r="K6" s="95"/>
      <c r="L6" s="96"/>
      <c r="N6" s="39">
        <v>2016</v>
      </c>
      <c r="Q6" s="40" t="s">
        <v>292</v>
      </c>
      <c r="S6" s="1" t="s">
        <v>517</v>
      </c>
      <c r="T6" s="1" t="s">
        <v>518</v>
      </c>
    </row>
    <row r="7" spans="2:20" ht="11.25">
      <c r="B7" s="1" t="s">
        <v>35</v>
      </c>
      <c r="C7" s="61">
        <f>YEAR_PERIOD</f>
        <v>2015</v>
      </c>
      <c r="E7"/>
      <c r="F7"/>
      <c r="G7" s="82"/>
      <c r="H7" s="84"/>
      <c r="I7" s="86"/>
      <c r="J7" s="90"/>
      <c r="K7" s="95"/>
      <c r="L7" s="96"/>
      <c r="N7" s="39">
        <v>2017</v>
      </c>
      <c r="S7" s="1" t="s">
        <v>519</v>
      </c>
      <c r="T7" s="1" t="s">
        <v>520</v>
      </c>
    </row>
    <row r="8" spans="2:20" ht="11.25">
      <c r="B8" s="1" t="s">
        <v>37</v>
      </c>
      <c r="C8" s="61" t="str">
        <f>MONTH_PERIOD</f>
        <v>Год</v>
      </c>
      <c r="E8"/>
      <c r="N8" s="39">
        <v>2018</v>
      </c>
      <c r="S8" s="1" t="s">
        <v>523</v>
      </c>
      <c r="T8" s="1" t="s">
        <v>522</v>
      </c>
    </row>
    <row r="9" spans="2:20" ht="11.25">
      <c r="B9" s="1" t="s">
        <v>36</v>
      </c>
      <c r="C9" s="61" t="str">
        <f>PF</f>
        <v>План</v>
      </c>
      <c r="E9"/>
      <c r="I9" s="92"/>
      <c r="N9" s="39">
        <v>2019</v>
      </c>
      <c r="S9" s="1" t="s">
        <v>481</v>
      </c>
      <c r="T9" s="1" t="s">
        <v>484</v>
      </c>
    </row>
    <row r="10" spans="3:20" ht="11.25">
      <c r="C10" s="61"/>
      <c r="I10" s="92"/>
      <c r="N10" s="39">
        <v>2020</v>
      </c>
      <c r="S10" s="1" t="s">
        <v>527</v>
      </c>
      <c r="T10" s="1" t="s">
        <v>525</v>
      </c>
    </row>
    <row r="11" spans="9:20" ht="11.25">
      <c r="I11" s="92"/>
      <c r="S11" s="1" t="s">
        <v>479</v>
      </c>
      <c r="T11" s="1" t="s">
        <v>467</v>
      </c>
    </row>
    <row r="12" spans="9:20" ht="11.25">
      <c r="I12" s="87"/>
      <c r="S12" s="1" t="s">
        <v>489</v>
      </c>
      <c r="T12" s="1" t="s">
        <v>490</v>
      </c>
    </row>
    <row r="13" spans="19:20" ht="11.25">
      <c r="S13" s="1" t="s">
        <v>491</v>
      </c>
      <c r="T13" s="1" t="s">
        <v>533</v>
      </c>
    </row>
    <row r="14" spans="19:20" ht="11.25">
      <c r="S14" s="1" t="s">
        <v>492</v>
      </c>
      <c r="T14" s="1" t="s">
        <v>467</v>
      </c>
    </row>
    <row r="15" spans="19:20" ht="11.25">
      <c r="S15" s="1" t="s">
        <v>534</v>
      </c>
      <c r="T15" s="1" t="s">
        <v>522</v>
      </c>
    </row>
    <row r="16" spans="19:20" ht="11.25">
      <c r="S16" s="1" t="s">
        <v>494</v>
      </c>
      <c r="T16" s="1" t="s">
        <v>533</v>
      </c>
    </row>
    <row r="17" spans="7:20" ht="11.25">
      <c r="G17"/>
      <c r="S17" s="1" t="s">
        <v>538</v>
      </c>
      <c r="T17" s="1" t="s">
        <v>522</v>
      </c>
    </row>
    <row r="18" ht="11.25">
      <c r="H18" s="87"/>
    </row>
    <row r="19" spans="1:2" ht="11.25">
      <c r="A19" t="s">
        <v>434</v>
      </c>
      <c r="B19" s="1" t="s">
        <v>294</v>
      </c>
    </row>
    <row r="20" spans="1:2" ht="11.25">
      <c r="A20" s="82" t="s">
        <v>435</v>
      </c>
      <c r="B20" s="1" t="s">
        <v>295</v>
      </c>
    </row>
    <row r="21" spans="1:2" ht="11.25">
      <c r="A21" s="82" t="s">
        <v>436</v>
      </c>
      <c r="B21" s="1" t="s">
        <v>296</v>
      </c>
    </row>
    <row r="28" spans="7:8" ht="11.25">
      <c r="G28" s="193" t="s">
        <v>349</v>
      </c>
      <c r="H28" s="194"/>
    </row>
    <row r="29" spans="7:8" ht="11.25">
      <c r="G29" s="195" t="s">
        <v>465</v>
      </c>
      <c r="H29" s="194"/>
    </row>
    <row r="30" spans="7:8" ht="25.5">
      <c r="G30" s="196" t="s">
        <v>466</v>
      </c>
      <c r="H30" s="197" t="s">
        <v>467</v>
      </c>
    </row>
    <row r="31" spans="7:8" ht="76.5">
      <c r="G31" s="198" t="s">
        <v>516</v>
      </c>
      <c r="H31" s="197" t="s">
        <v>467</v>
      </c>
    </row>
    <row r="32" spans="7:8" ht="51">
      <c r="G32" s="196" t="s">
        <v>517</v>
      </c>
      <c r="H32" s="205" t="s">
        <v>518</v>
      </c>
    </row>
    <row r="33" spans="7:8" ht="51">
      <c r="G33" s="196" t="s">
        <v>519</v>
      </c>
      <c r="H33" s="205" t="s">
        <v>520</v>
      </c>
    </row>
    <row r="34" spans="7:8" ht="38.25">
      <c r="G34" s="196" t="s">
        <v>521</v>
      </c>
      <c r="H34" s="205" t="s">
        <v>522</v>
      </c>
    </row>
    <row r="37" spans="7:8" ht="11.25">
      <c r="G37" s="193" t="s">
        <v>352</v>
      </c>
      <c r="H37" s="194"/>
    </row>
    <row r="38" spans="7:8" ht="11.25">
      <c r="G38" s="195" t="s">
        <v>468</v>
      </c>
      <c r="H38" s="194"/>
    </row>
    <row r="39" spans="7:8" ht="12.75">
      <c r="G39" s="196" t="s">
        <v>469</v>
      </c>
      <c r="H39" s="205" t="s">
        <v>470</v>
      </c>
    </row>
    <row r="40" spans="7:8" ht="25.5">
      <c r="G40" s="196" t="s">
        <v>471</v>
      </c>
      <c r="H40" s="205" t="s">
        <v>470</v>
      </c>
    </row>
    <row r="41" spans="7:8" ht="25.5">
      <c r="G41" s="196" t="s">
        <v>472</v>
      </c>
      <c r="H41" s="205" t="s">
        <v>467</v>
      </c>
    </row>
    <row r="42" spans="7:8" ht="76.5">
      <c r="G42" s="196" t="s">
        <v>516</v>
      </c>
      <c r="H42" s="205" t="s">
        <v>467</v>
      </c>
    </row>
    <row r="43" spans="7:8" ht="51">
      <c r="G43" s="196" t="s">
        <v>517</v>
      </c>
      <c r="H43" s="205" t="s">
        <v>518</v>
      </c>
    </row>
    <row r="44" spans="7:8" ht="51">
      <c r="G44" s="196" t="s">
        <v>519</v>
      </c>
      <c r="H44" s="205" t="s">
        <v>520</v>
      </c>
    </row>
    <row r="45" spans="7:8" ht="51">
      <c r="G45" s="196" t="s">
        <v>523</v>
      </c>
      <c r="H45" s="205" t="s">
        <v>522</v>
      </c>
    </row>
    <row r="48" spans="7:8" ht="11.25">
      <c r="G48" s="193" t="s">
        <v>127</v>
      </c>
      <c r="H48" s="199"/>
    </row>
    <row r="49" spans="7:8" ht="11.25">
      <c r="G49" s="195" t="s">
        <v>473</v>
      </c>
      <c r="H49" s="199"/>
    </row>
    <row r="50" spans="7:8" ht="25.5">
      <c r="G50" s="196" t="s">
        <v>474</v>
      </c>
      <c r="H50" s="205" t="s">
        <v>484</v>
      </c>
    </row>
    <row r="51" spans="7:8" ht="25.5">
      <c r="G51" s="196" t="s">
        <v>475</v>
      </c>
      <c r="H51" s="205" t="s">
        <v>524</v>
      </c>
    </row>
    <row r="52" spans="7:8" ht="25.5">
      <c r="G52" s="196" t="s">
        <v>476</v>
      </c>
      <c r="H52" s="205" t="s">
        <v>524</v>
      </c>
    </row>
    <row r="53" spans="7:8" ht="25.5">
      <c r="G53" s="196" t="s">
        <v>477</v>
      </c>
      <c r="H53" s="205" t="s">
        <v>525</v>
      </c>
    </row>
    <row r="54" spans="7:8" ht="25.5">
      <c r="G54" s="196" t="s">
        <v>478</v>
      </c>
      <c r="H54" s="205" t="s">
        <v>526</v>
      </c>
    </row>
    <row r="55" spans="7:8" ht="25.5">
      <c r="G55" s="196" t="s">
        <v>479</v>
      </c>
      <c r="H55" s="205" t="s">
        <v>467</v>
      </c>
    </row>
    <row r="56" spans="7:8" ht="76.5">
      <c r="G56" s="196" t="s">
        <v>516</v>
      </c>
      <c r="H56" s="205" t="s">
        <v>467</v>
      </c>
    </row>
    <row r="57" spans="7:8" ht="51">
      <c r="G57" s="196" t="s">
        <v>517</v>
      </c>
      <c r="H57" s="205" t="s">
        <v>518</v>
      </c>
    </row>
    <row r="58" spans="7:8" ht="51">
      <c r="G58" s="196" t="s">
        <v>519</v>
      </c>
      <c r="H58" s="205" t="s">
        <v>520</v>
      </c>
    </row>
    <row r="61" spans="7:8" ht="11.25">
      <c r="G61" s="193" t="s">
        <v>120</v>
      </c>
      <c r="H61" s="199"/>
    </row>
    <row r="62" spans="7:8" ht="11.25">
      <c r="G62" s="195" t="s">
        <v>480</v>
      </c>
      <c r="H62" s="199"/>
    </row>
    <row r="63" spans="7:8" ht="12.75">
      <c r="G63" s="196" t="s">
        <v>481</v>
      </c>
      <c r="H63" s="205" t="s">
        <v>484</v>
      </c>
    </row>
    <row r="64" spans="7:8" ht="25.5">
      <c r="G64" s="196" t="s">
        <v>527</v>
      </c>
      <c r="H64" s="205" t="s">
        <v>525</v>
      </c>
    </row>
    <row r="65" spans="7:8" ht="25.5">
      <c r="G65" s="196" t="s">
        <v>479</v>
      </c>
      <c r="H65" s="205" t="s">
        <v>467</v>
      </c>
    </row>
    <row r="66" spans="7:8" ht="76.5">
      <c r="G66" s="196" t="s">
        <v>516</v>
      </c>
      <c r="H66" s="205" t="s">
        <v>467</v>
      </c>
    </row>
    <row r="67" spans="7:8" ht="51">
      <c r="G67" s="196" t="s">
        <v>517</v>
      </c>
      <c r="H67" s="205" t="s">
        <v>518</v>
      </c>
    </row>
    <row r="68" spans="7:8" ht="51">
      <c r="G68" s="196" t="s">
        <v>519</v>
      </c>
      <c r="H68" s="205" t="s">
        <v>520</v>
      </c>
    </row>
    <row r="71" spans="7:8" ht="33.75">
      <c r="G71" s="193" t="s">
        <v>536</v>
      </c>
      <c r="H71" s="200"/>
    </row>
    <row r="72" spans="7:8" ht="12.75">
      <c r="G72" s="195" t="s">
        <v>482</v>
      </c>
      <c r="H72" s="200"/>
    </row>
    <row r="73" spans="7:8" ht="25.5">
      <c r="G73" s="196" t="s">
        <v>528</v>
      </c>
      <c r="H73" s="205" t="s">
        <v>470</v>
      </c>
    </row>
    <row r="74" spans="7:8" ht="25.5">
      <c r="G74" s="196" t="s">
        <v>483</v>
      </c>
      <c r="H74" s="205" t="s">
        <v>470</v>
      </c>
    </row>
    <row r="75" spans="7:8" ht="25.5">
      <c r="G75" s="196" t="s">
        <v>474</v>
      </c>
      <c r="H75" s="205" t="s">
        <v>484</v>
      </c>
    </row>
    <row r="76" spans="7:8" ht="25.5">
      <c r="G76" s="196" t="s">
        <v>485</v>
      </c>
      <c r="H76" s="205" t="s">
        <v>529</v>
      </c>
    </row>
    <row r="77" spans="7:8" ht="25.5">
      <c r="G77" s="196" t="s">
        <v>476</v>
      </c>
      <c r="H77" s="205" t="s">
        <v>524</v>
      </c>
    </row>
    <row r="78" spans="7:8" ht="25.5">
      <c r="G78" s="196" t="s">
        <v>486</v>
      </c>
      <c r="H78" s="205" t="s">
        <v>490</v>
      </c>
    </row>
    <row r="79" spans="7:8" ht="25.5">
      <c r="G79" s="196" t="s">
        <v>530</v>
      </c>
      <c r="H79" s="205" t="s">
        <v>490</v>
      </c>
    </row>
    <row r="80" spans="7:8" ht="25.5">
      <c r="G80" s="196" t="s">
        <v>531</v>
      </c>
      <c r="H80" s="205" t="s">
        <v>532</v>
      </c>
    </row>
    <row r="81" spans="7:8" ht="25.5">
      <c r="G81" s="196" t="s">
        <v>478</v>
      </c>
      <c r="H81" s="205" t="s">
        <v>526</v>
      </c>
    </row>
    <row r="82" spans="7:8" ht="25.5">
      <c r="G82" s="196" t="s">
        <v>487</v>
      </c>
      <c r="H82" s="205" t="s">
        <v>467</v>
      </c>
    </row>
    <row r="83" spans="7:8" ht="25.5">
      <c r="G83" s="196" t="s">
        <v>479</v>
      </c>
      <c r="H83" s="205" t="s">
        <v>467</v>
      </c>
    </row>
    <row r="84" spans="7:8" ht="76.5">
      <c r="G84" s="196" t="s">
        <v>516</v>
      </c>
      <c r="H84" s="205" t="s">
        <v>467</v>
      </c>
    </row>
    <row r="85" spans="7:8" ht="51">
      <c r="G85" s="196" t="s">
        <v>517</v>
      </c>
      <c r="H85" s="205" t="s">
        <v>518</v>
      </c>
    </row>
    <row r="86" spans="7:8" ht="51">
      <c r="G86" s="196" t="s">
        <v>519</v>
      </c>
      <c r="H86" s="205" t="s">
        <v>520</v>
      </c>
    </row>
    <row r="89" spans="7:8" ht="11.25">
      <c r="G89" s="193" t="s">
        <v>535</v>
      </c>
      <c r="H89" s="199"/>
    </row>
    <row r="90" spans="7:8" ht="11.25">
      <c r="G90" s="195" t="s">
        <v>488</v>
      </c>
      <c r="H90" s="199"/>
    </row>
    <row r="91" spans="7:8" ht="12.75">
      <c r="G91" s="196" t="s">
        <v>489</v>
      </c>
      <c r="H91" s="205" t="s">
        <v>490</v>
      </c>
    </row>
    <row r="92" spans="7:8" ht="25.5">
      <c r="G92" s="196" t="s">
        <v>471</v>
      </c>
      <c r="H92" s="205" t="s">
        <v>470</v>
      </c>
    </row>
    <row r="93" spans="7:8" ht="25.5">
      <c r="G93" s="196" t="s">
        <v>491</v>
      </c>
      <c r="H93" s="205" t="s">
        <v>533</v>
      </c>
    </row>
    <row r="94" spans="7:8" ht="25.5">
      <c r="G94" s="196" t="s">
        <v>492</v>
      </c>
      <c r="H94" s="205" t="s">
        <v>467</v>
      </c>
    </row>
    <row r="95" spans="7:8" ht="76.5">
      <c r="G95" s="196" t="s">
        <v>516</v>
      </c>
      <c r="H95" s="205" t="s">
        <v>467</v>
      </c>
    </row>
    <row r="96" spans="7:8" ht="51">
      <c r="G96" s="196" t="s">
        <v>517</v>
      </c>
      <c r="H96" s="205" t="s">
        <v>518</v>
      </c>
    </row>
    <row r="97" spans="7:8" ht="51">
      <c r="G97" s="196" t="s">
        <v>519</v>
      </c>
      <c r="H97" s="205" t="s">
        <v>520</v>
      </c>
    </row>
    <row r="98" spans="7:8" ht="38.25">
      <c r="G98" s="196" t="s">
        <v>534</v>
      </c>
      <c r="H98" s="205" t="s">
        <v>522</v>
      </c>
    </row>
    <row r="101" spans="7:8" ht="11.25">
      <c r="G101" s="193" t="s">
        <v>537</v>
      </c>
      <c r="H101" s="199"/>
    </row>
    <row r="102" spans="7:8" ht="11.25">
      <c r="G102" s="195" t="s">
        <v>493</v>
      </c>
      <c r="H102" s="199"/>
    </row>
    <row r="103" spans="7:8" ht="25.5">
      <c r="G103" s="196" t="s">
        <v>471</v>
      </c>
      <c r="H103" s="205" t="s">
        <v>470</v>
      </c>
    </row>
    <row r="104" spans="7:8" ht="25.5">
      <c r="G104" s="196" t="s">
        <v>494</v>
      </c>
      <c r="H104" s="205" t="s">
        <v>533</v>
      </c>
    </row>
    <row r="105" spans="7:8" ht="76.5">
      <c r="G105" s="196" t="s">
        <v>516</v>
      </c>
      <c r="H105" s="205" t="s">
        <v>467</v>
      </c>
    </row>
    <row r="106" spans="7:8" ht="51">
      <c r="G106" s="196" t="s">
        <v>517</v>
      </c>
      <c r="H106" s="205" t="s">
        <v>518</v>
      </c>
    </row>
    <row r="107" spans="7:8" ht="51">
      <c r="G107" s="196" t="s">
        <v>519</v>
      </c>
      <c r="H107" s="205" t="s">
        <v>520</v>
      </c>
    </row>
    <row r="108" spans="7:8" ht="38.25">
      <c r="G108" s="196" t="s">
        <v>538</v>
      </c>
      <c r="H108" s="205" t="s">
        <v>522</v>
      </c>
    </row>
    <row r="111" spans="7:8" ht="11.25">
      <c r="G111" s="193" t="s">
        <v>539</v>
      </c>
      <c r="H111" s="199"/>
    </row>
    <row r="112" spans="7:8" ht="11.25">
      <c r="G112" s="195" t="s">
        <v>495</v>
      </c>
      <c r="H112" s="199"/>
    </row>
    <row r="113" spans="7:8" ht="25.5">
      <c r="G113" s="196" t="s">
        <v>471</v>
      </c>
      <c r="H113" s="205" t="s">
        <v>470</v>
      </c>
    </row>
    <row r="114" spans="7:8" ht="25.5">
      <c r="G114" s="196" t="s">
        <v>540</v>
      </c>
      <c r="H114" s="205" t="s">
        <v>533</v>
      </c>
    </row>
    <row r="115" spans="7:8" ht="76.5">
      <c r="G115" s="196" t="s">
        <v>516</v>
      </c>
      <c r="H115" s="205" t="s">
        <v>467</v>
      </c>
    </row>
    <row r="116" spans="7:8" ht="51">
      <c r="G116" s="196" t="s">
        <v>517</v>
      </c>
      <c r="H116" s="205" t="s">
        <v>518</v>
      </c>
    </row>
    <row r="117" spans="7:8" ht="51">
      <c r="G117" s="196" t="s">
        <v>519</v>
      </c>
      <c r="H117" s="205" t="s">
        <v>520</v>
      </c>
    </row>
    <row r="118" spans="7:8" ht="38.25">
      <c r="G118" s="196" t="s">
        <v>541</v>
      </c>
      <c r="H118" s="205" t="s">
        <v>522</v>
      </c>
    </row>
    <row r="121" spans="7:8" ht="11.25">
      <c r="G121" s="193" t="s">
        <v>542</v>
      </c>
      <c r="H121" s="199"/>
    </row>
    <row r="122" spans="7:8" ht="11.25">
      <c r="G122" s="195" t="s">
        <v>496</v>
      </c>
      <c r="H122" s="199"/>
    </row>
    <row r="123" spans="7:8" ht="25.5">
      <c r="G123" s="196" t="s">
        <v>471</v>
      </c>
      <c r="H123" s="205" t="s">
        <v>470</v>
      </c>
    </row>
    <row r="124" spans="7:8" ht="76.5">
      <c r="G124" s="196" t="s">
        <v>516</v>
      </c>
      <c r="H124" s="205" t="s">
        <v>467</v>
      </c>
    </row>
    <row r="125" spans="7:8" ht="51">
      <c r="G125" s="196" t="s">
        <v>517</v>
      </c>
      <c r="H125" s="205" t="s">
        <v>518</v>
      </c>
    </row>
    <row r="126" spans="7:8" ht="51">
      <c r="G126" s="196" t="s">
        <v>519</v>
      </c>
      <c r="H126" s="205" t="s">
        <v>520</v>
      </c>
    </row>
    <row r="127" spans="7:8" ht="38.25">
      <c r="G127" s="196" t="s">
        <v>543</v>
      </c>
      <c r="H127" s="205" t="s">
        <v>522</v>
      </c>
    </row>
    <row r="130" spans="7:8" ht="22.5">
      <c r="G130" s="193" t="s">
        <v>544</v>
      </c>
      <c r="H130" s="199"/>
    </row>
    <row r="131" spans="7:8" ht="11.25">
      <c r="G131" s="195" t="s">
        <v>497</v>
      </c>
      <c r="H131" s="199"/>
    </row>
    <row r="132" spans="7:8" ht="25.5">
      <c r="G132" s="196" t="s">
        <v>471</v>
      </c>
      <c r="H132" s="205" t="s">
        <v>470</v>
      </c>
    </row>
    <row r="133" spans="7:8" ht="76.5">
      <c r="G133" s="196" t="s">
        <v>516</v>
      </c>
      <c r="H133" s="205" t="s">
        <v>467</v>
      </c>
    </row>
    <row r="134" spans="7:8" ht="51">
      <c r="G134" s="196" t="s">
        <v>517</v>
      </c>
      <c r="H134" s="205" t="s">
        <v>518</v>
      </c>
    </row>
    <row r="135" spans="7:8" ht="51">
      <c r="G135" s="196" t="s">
        <v>519</v>
      </c>
      <c r="H135" s="205" t="s">
        <v>520</v>
      </c>
    </row>
    <row r="136" spans="7:8" ht="38.25">
      <c r="G136" s="196" t="s">
        <v>545</v>
      </c>
      <c r="H136" s="205" t="s">
        <v>522</v>
      </c>
    </row>
    <row r="139" spans="7:8" ht="33.75">
      <c r="G139" s="193" t="s">
        <v>546</v>
      </c>
      <c r="H139" s="199"/>
    </row>
    <row r="140" spans="7:8" ht="11.25">
      <c r="G140" s="195" t="s">
        <v>498</v>
      </c>
      <c r="H140" s="199"/>
    </row>
    <row r="141" spans="7:8" ht="25.5">
      <c r="G141" s="196" t="s">
        <v>471</v>
      </c>
      <c r="H141" s="205" t="s">
        <v>470</v>
      </c>
    </row>
    <row r="142" spans="7:8" ht="76.5">
      <c r="G142" s="196" t="s">
        <v>516</v>
      </c>
      <c r="H142" s="205" t="s">
        <v>467</v>
      </c>
    </row>
    <row r="143" spans="7:8" ht="51">
      <c r="G143" s="196" t="s">
        <v>517</v>
      </c>
      <c r="H143" s="205" t="s">
        <v>518</v>
      </c>
    </row>
    <row r="144" spans="7:8" ht="51">
      <c r="G144" s="196" t="s">
        <v>519</v>
      </c>
      <c r="H144" s="205" t="s">
        <v>520</v>
      </c>
    </row>
    <row r="145" spans="7:8" ht="51">
      <c r="G145" s="196" t="s">
        <v>547</v>
      </c>
      <c r="H145" s="205" t="s">
        <v>522</v>
      </c>
    </row>
    <row r="146" spans="7:8" ht="51">
      <c r="G146" s="196" t="s">
        <v>548</v>
      </c>
      <c r="H146" s="205" t="s">
        <v>499</v>
      </c>
    </row>
    <row r="149" spans="7:8" ht="22.5">
      <c r="G149" s="193" t="s">
        <v>500</v>
      </c>
      <c r="H149" s="199"/>
    </row>
    <row r="150" spans="7:8" ht="11.25">
      <c r="G150" s="195" t="s">
        <v>501</v>
      </c>
      <c r="H150" s="199"/>
    </row>
    <row r="151" spans="7:8" ht="25.5">
      <c r="G151" s="196" t="s">
        <v>471</v>
      </c>
      <c r="H151" s="205" t="s">
        <v>470</v>
      </c>
    </row>
    <row r="152" spans="7:8" ht="76.5">
      <c r="G152" s="196" t="s">
        <v>516</v>
      </c>
      <c r="H152" s="205" t="s">
        <v>467</v>
      </c>
    </row>
    <row r="153" spans="7:8" ht="51">
      <c r="G153" s="196" t="s">
        <v>517</v>
      </c>
      <c r="H153" s="205" t="s">
        <v>518</v>
      </c>
    </row>
    <row r="154" spans="7:8" ht="51">
      <c r="G154" s="196" t="s">
        <v>519</v>
      </c>
      <c r="H154" s="205" t="s">
        <v>520</v>
      </c>
    </row>
    <row r="155" spans="7:8" ht="51">
      <c r="G155" s="196" t="s">
        <v>549</v>
      </c>
      <c r="H155" s="205" t="s">
        <v>522</v>
      </c>
    </row>
    <row r="156" spans="7:8" ht="51">
      <c r="G156" s="196" t="s">
        <v>550</v>
      </c>
      <c r="H156" s="205" t="s">
        <v>499</v>
      </c>
    </row>
    <row r="159" spans="7:8" ht="45">
      <c r="G159" s="193" t="s">
        <v>554</v>
      </c>
      <c r="H159" s="199"/>
    </row>
    <row r="160" spans="7:8" ht="11.25">
      <c r="G160" s="195" t="s">
        <v>502</v>
      </c>
      <c r="H160" s="199"/>
    </row>
    <row r="161" spans="7:8" ht="25.5">
      <c r="G161" s="196" t="s">
        <v>471</v>
      </c>
      <c r="H161" s="205" t="s">
        <v>470</v>
      </c>
    </row>
    <row r="162" spans="6:8" ht="76.5">
      <c r="F162" s="88"/>
      <c r="G162" s="196" t="s">
        <v>516</v>
      </c>
      <c r="H162" s="205" t="s">
        <v>467</v>
      </c>
    </row>
    <row r="163" spans="6:8" ht="51">
      <c r="F163" s="88"/>
      <c r="G163" s="196" t="s">
        <v>517</v>
      </c>
      <c r="H163" s="205" t="s">
        <v>518</v>
      </c>
    </row>
    <row r="164" spans="6:8" ht="51">
      <c r="F164" s="88"/>
      <c r="G164" s="196" t="s">
        <v>519</v>
      </c>
      <c r="H164" s="205" t="s">
        <v>520</v>
      </c>
    </row>
    <row r="165" spans="6:8" ht="76.5">
      <c r="F165" s="88"/>
      <c r="G165" s="196" t="s">
        <v>555</v>
      </c>
      <c r="H165" s="205" t="s">
        <v>522</v>
      </c>
    </row>
    <row r="166" ht="11.25">
      <c r="F166" s="88"/>
    </row>
    <row r="167" ht="11.25">
      <c r="F167" s="88"/>
    </row>
    <row r="168" spans="6:8" ht="22.5">
      <c r="F168" s="88"/>
      <c r="G168" s="193" t="s">
        <v>551</v>
      </c>
      <c r="H168" s="199"/>
    </row>
    <row r="169" spans="6:8" ht="11.25">
      <c r="F169" s="88"/>
      <c r="G169" s="195" t="s">
        <v>515</v>
      </c>
      <c r="H169" s="199"/>
    </row>
    <row r="170" spans="6:8" ht="25.5">
      <c r="F170" s="88"/>
      <c r="G170" s="196" t="s">
        <v>471</v>
      </c>
      <c r="H170" s="205" t="s">
        <v>470</v>
      </c>
    </row>
    <row r="171" spans="6:8" ht="76.5">
      <c r="F171" s="88"/>
      <c r="G171" s="196" t="s">
        <v>516</v>
      </c>
      <c r="H171" s="205" t="s">
        <v>467</v>
      </c>
    </row>
    <row r="172" spans="6:8" ht="51">
      <c r="F172" s="88"/>
      <c r="G172" s="196" t="s">
        <v>517</v>
      </c>
      <c r="H172" s="205" t="s">
        <v>518</v>
      </c>
    </row>
    <row r="173" spans="6:8" ht="51">
      <c r="F173" s="88"/>
      <c r="G173" s="196" t="s">
        <v>519</v>
      </c>
      <c r="H173" s="205" t="s">
        <v>520</v>
      </c>
    </row>
    <row r="174" spans="6:8" ht="51">
      <c r="F174" s="88"/>
      <c r="G174" s="196" t="s">
        <v>552</v>
      </c>
      <c r="H174" s="205" t="s">
        <v>522</v>
      </c>
    </row>
    <row r="175" spans="6:8" ht="38.25">
      <c r="F175" s="88"/>
      <c r="G175" s="196" t="s">
        <v>553</v>
      </c>
      <c r="H175" s="205" t="s">
        <v>490</v>
      </c>
    </row>
    <row r="176" ht="11.25">
      <c r="F176" s="88"/>
    </row>
    <row r="177" ht="11.25">
      <c r="F177" s="88"/>
    </row>
    <row r="178" spans="6:8" ht="22.5">
      <c r="F178" s="88"/>
      <c r="G178" s="193" t="s">
        <v>558</v>
      </c>
      <c r="H178" s="199"/>
    </row>
    <row r="179" spans="7:8" ht="11.25">
      <c r="G179" s="195" t="s">
        <v>557</v>
      </c>
      <c r="H179" s="199"/>
    </row>
    <row r="180" spans="7:8" ht="25.5">
      <c r="G180" s="196" t="s">
        <v>471</v>
      </c>
      <c r="H180" s="205" t="s">
        <v>470</v>
      </c>
    </row>
    <row r="181" spans="7:8" ht="76.5">
      <c r="G181" s="196" t="s">
        <v>516</v>
      </c>
      <c r="H181" s="205" t="s">
        <v>467</v>
      </c>
    </row>
    <row r="182" spans="7:8" ht="51">
      <c r="G182" s="196" t="s">
        <v>517</v>
      </c>
      <c r="H182" s="205" t="s">
        <v>518</v>
      </c>
    </row>
    <row r="183" spans="7:8" ht="51">
      <c r="G183" s="196" t="s">
        <v>519</v>
      </c>
      <c r="H183" s="205" t="s">
        <v>520</v>
      </c>
    </row>
    <row r="184" spans="7:8" ht="51">
      <c r="G184" s="196" t="s">
        <v>556</v>
      </c>
      <c r="H184" s="205" t="s">
        <v>522</v>
      </c>
    </row>
  </sheetData>
  <sheetProtection formatColumns="0" formatRows="0"/>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_16">
    <pageSetUpPr fitToPage="1"/>
  </sheetPr>
  <dimension ref="A4:H22"/>
  <sheetViews>
    <sheetView showGridLines="0" zoomScalePageLayoutView="0" workbookViewId="0" topLeftCell="C4">
      <selection activeCell="H16" sqref="H16"/>
    </sheetView>
  </sheetViews>
  <sheetFormatPr defaultColWidth="9.140625" defaultRowHeight="11.25"/>
  <cols>
    <col min="1" max="2" width="0" style="43" hidden="1" customWidth="1"/>
    <col min="3" max="3" width="15.7109375" style="0" customWidth="1"/>
    <col min="5" max="5" width="22.140625" style="0" customWidth="1"/>
    <col min="6" max="6" width="59.28125" style="0" customWidth="1"/>
    <col min="7" max="7" width="16.28125" style="0" customWidth="1"/>
    <col min="8" max="8" width="9.140625" style="0" customWidth="1"/>
  </cols>
  <sheetData>
    <row r="1" s="43" customFormat="1" ht="11.25" hidden="1"/>
    <row r="2" s="43" customFormat="1" ht="11.25" hidden="1"/>
    <row r="3" s="43" customFormat="1" ht="11.25" hidden="1"/>
    <row r="4" spans="7:8" ht="11.25">
      <c r="G4" s="221" t="str">
        <f>FORMCODE</f>
        <v>ALL.PES.PLAN.4.178</v>
      </c>
      <c r="H4" s="221"/>
    </row>
    <row r="5" spans="7:8" ht="11.25">
      <c r="G5" s="221" t="str">
        <f>VERSION</f>
        <v>Версия 1.1</v>
      </c>
      <c r="H5" s="221"/>
    </row>
    <row r="6" spans="7:8" ht="11.25">
      <c r="G6" s="66"/>
      <c r="H6" s="66"/>
    </row>
    <row r="7" spans="7:8" ht="12" thickBot="1">
      <c r="G7" s="356"/>
      <c r="H7" s="356"/>
    </row>
    <row r="8" spans="1:8" s="94" customFormat="1" ht="15" customHeight="1">
      <c r="A8" s="93"/>
      <c r="B8" s="93"/>
      <c r="D8" s="357" t="s">
        <v>102</v>
      </c>
      <c r="E8" s="358"/>
      <c r="F8" s="358"/>
      <c r="G8" s="358"/>
      <c r="H8" s="359"/>
    </row>
    <row r="9" spans="1:8" s="94" customFormat="1" ht="15" customHeight="1" thickBot="1">
      <c r="A9" s="93"/>
      <c r="B9" s="93"/>
      <c r="D9" s="360" t="str">
        <f>COMPANY</f>
        <v>ООО "Воздушные ворота северной столицы"</v>
      </c>
      <c r="E9" s="361"/>
      <c r="F9" s="361"/>
      <c r="G9" s="361"/>
      <c r="H9" s="362"/>
    </row>
    <row r="10" spans="4:8" ht="11.25">
      <c r="D10" s="363"/>
      <c r="E10" s="363"/>
      <c r="F10" s="363"/>
      <c r="G10" s="363"/>
      <c r="H10" s="363"/>
    </row>
    <row r="11" spans="4:8" ht="15" customHeight="1" thickBot="1">
      <c r="D11" s="30"/>
      <c r="E11" s="31"/>
      <c r="F11" s="31"/>
      <c r="G11" s="31"/>
      <c r="H11" s="34"/>
    </row>
    <row r="12" spans="4:8" ht="29.25" customHeight="1">
      <c r="D12" s="29"/>
      <c r="E12" s="350"/>
      <c r="F12" s="351"/>
      <c r="G12" s="352"/>
      <c r="H12" s="35"/>
    </row>
    <row r="13" spans="4:8" ht="29.25" customHeight="1">
      <c r="D13" s="29"/>
      <c r="E13" s="353"/>
      <c r="F13" s="354"/>
      <c r="G13" s="355"/>
      <c r="H13" s="35"/>
    </row>
    <row r="14" spans="4:8" ht="29.25" customHeight="1">
      <c r="D14" s="29"/>
      <c r="E14" s="344"/>
      <c r="F14" s="345"/>
      <c r="G14" s="346"/>
      <c r="H14" s="35"/>
    </row>
    <row r="15" spans="4:8" ht="29.25" customHeight="1">
      <c r="D15" s="29"/>
      <c r="E15" s="344"/>
      <c r="F15" s="345"/>
      <c r="G15" s="346"/>
      <c r="H15" s="35"/>
    </row>
    <row r="16" spans="4:8" ht="29.25" customHeight="1">
      <c r="D16" s="29"/>
      <c r="E16" s="344"/>
      <c r="F16" s="345"/>
      <c r="G16" s="346"/>
      <c r="H16" s="35"/>
    </row>
    <row r="17" spans="4:8" ht="29.25" customHeight="1">
      <c r="D17" s="29"/>
      <c r="E17" s="344"/>
      <c r="F17" s="345"/>
      <c r="G17" s="346"/>
      <c r="H17" s="35"/>
    </row>
    <row r="18" spans="4:8" ht="29.25" customHeight="1">
      <c r="D18" s="29"/>
      <c r="E18" s="344"/>
      <c r="F18" s="345"/>
      <c r="G18" s="346"/>
      <c r="H18" s="35"/>
    </row>
    <row r="19" spans="1:8" s="50" customFormat="1" ht="29.25" customHeight="1">
      <c r="A19" s="51"/>
      <c r="B19" s="51"/>
      <c r="D19" s="29"/>
      <c r="E19" s="344"/>
      <c r="F19" s="345"/>
      <c r="G19" s="346"/>
      <c r="H19" s="35"/>
    </row>
    <row r="20" spans="1:8" s="50" customFormat="1" ht="29.25" customHeight="1">
      <c r="A20" s="51"/>
      <c r="B20" s="51"/>
      <c r="D20" s="29"/>
      <c r="E20" s="344"/>
      <c r="F20" s="345"/>
      <c r="G20" s="346"/>
      <c r="H20" s="35"/>
    </row>
    <row r="21" spans="1:8" s="50" customFormat="1" ht="29.25" customHeight="1" thickBot="1">
      <c r="A21" s="51"/>
      <c r="B21" s="51"/>
      <c r="D21" s="29"/>
      <c r="E21" s="347"/>
      <c r="F21" s="348"/>
      <c r="G21" s="349"/>
      <c r="H21" s="35"/>
    </row>
    <row r="22" spans="4:8" ht="15" customHeight="1">
      <c r="D22" s="32"/>
      <c r="E22" s="33"/>
      <c r="F22" s="33"/>
      <c r="G22" s="33"/>
      <c r="H22" s="36"/>
    </row>
  </sheetData>
  <sheetProtection password="E4D4" sheet="1" formatColumns="0" formatRows="0"/>
  <mergeCells count="16">
    <mergeCell ref="G4:H4"/>
    <mergeCell ref="G5:H5"/>
    <mergeCell ref="G7:H7"/>
    <mergeCell ref="D8:H8"/>
    <mergeCell ref="D9:H9"/>
    <mergeCell ref="D10:H10"/>
    <mergeCell ref="E18:G18"/>
    <mergeCell ref="E19:G19"/>
    <mergeCell ref="E20:G20"/>
    <mergeCell ref="E21:G21"/>
    <mergeCell ref="E12:G12"/>
    <mergeCell ref="E13:G13"/>
    <mergeCell ref="E14:G14"/>
    <mergeCell ref="E15:G15"/>
    <mergeCell ref="E16:G16"/>
    <mergeCell ref="E17:G17"/>
  </mergeCells>
  <dataValidations count="1">
    <dataValidation type="textLength" allowBlank="1" showInputMessage="1" showErrorMessage="1" sqref="E12:G21">
      <formula1>0</formula1>
      <formula2>900</formula2>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codeName="Sheet_06">
    <pageSetUpPr fitToPage="1"/>
  </sheetPr>
  <dimension ref="A4:H21"/>
  <sheetViews>
    <sheetView showGridLines="0" zoomScalePageLayoutView="0" workbookViewId="0" topLeftCell="C4">
      <selection activeCell="I30" sqref="I30"/>
    </sheetView>
  </sheetViews>
  <sheetFormatPr defaultColWidth="9.140625" defaultRowHeight="11.25"/>
  <cols>
    <col min="1" max="2" width="0" style="43" hidden="1" customWidth="1"/>
    <col min="5" max="5" width="26.57421875" style="0" customWidth="1"/>
    <col min="6" max="6" width="63.140625" style="0" customWidth="1"/>
    <col min="7" max="7" width="16.28125" style="0" customWidth="1"/>
    <col min="8" max="8" width="9.140625" style="0" customWidth="1"/>
  </cols>
  <sheetData>
    <row r="1" s="43" customFormat="1" ht="11.25" hidden="1"/>
    <row r="2" s="43" customFormat="1" ht="11.25" hidden="1"/>
    <row r="3" s="43" customFormat="1" ht="11.25" hidden="1"/>
    <row r="4" ht="11.25">
      <c r="H4" s="42"/>
    </row>
    <row r="5" ht="12" thickBot="1">
      <c r="H5" s="42"/>
    </row>
    <row r="6" spans="1:8" s="94" customFormat="1" ht="15" customHeight="1">
      <c r="A6" s="93"/>
      <c r="B6" s="93"/>
      <c r="D6" s="357" t="s">
        <v>24</v>
      </c>
      <c r="E6" s="358"/>
      <c r="F6" s="358"/>
      <c r="G6" s="358"/>
      <c r="H6" s="359"/>
    </row>
    <row r="7" spans="1:8" s="94" customFormat="1" ht="15" customHeight="1" thickBot="1">
      <c r="A7" s="93"/>
      <c r="B7" s="93"/>
      <c r="D7" s="360" t="str">
        <f>Титульный!F14</f>
        <v>ООО "Воздушные ворота северной столицы"</v>
      </c>
      <c r="E7" s="361"/>
      <c r="F7" s="361"/>
      <c r="G7" s="361"/>
      <c r="H7" s="362"/>
    </row>
    <row r="8" spans="4:8" ht="11.25">
      <c r="D8" s="364"/>
      <c r="E8" s="364"/>
      <c r="F8" s="364"/>
      <c r="G8" s="364"/>
      <c r="H8" s="364"/>
    </row>
    <row r="9" spans="4:8" ht="15" customHeight="1" thickBot="1">
      <c r="D9" s="30"/>
      <c r="E9" s="31"/>
      <c r="F9" s="31"/>
      <c r="G9" s="31"/>
      <c r="H9" s="34"/>
    </row>
    <row r="10" spans="4:8" ht="18" customHeight="1" thickBot="1">
      <c r="D10" s="29"/>
      <c r="E10" s="53" t="s">
        <v>25</v>
      </c>
      <c r="F10" s="54" t="s">
        <v>26</v>
      </c>
      <c r="G10" s="55" t="s">
        <v>27</v>
      </c>
      <c r="H10" s="35"/>
    </row>
    <row r="11" spans="1:8" s="50" customFormat="1" ht="15" customHeight="1">
      <c r="A11" s="51"/>
      <c r="B11" s="51"/>
      <c r="D11" s="29"/>
      <c r="E11" s="52">
        <v>1</v>
      </c>
      <c r="F11" s="38">
        <v>2</v>
      </c>
      <c r="G11" s="38">
        <v>3</v>
      </c>
      <c r="H11" s="35"/>
    </row>
    <row r="12" spans="1:8" s="50" customFormat="1" ht="12.75" customHeight="1">
      <c r="A12" s="51"/>
      <c r="B12" s="51"/>
      <c r="D12" s="29"/>
      <c r="E12" s="210"/>
      <c r="F12" s="57"/>
      <c r="G12" s="56"/>
      <c r="H12" s="35"/>
    </row>
    <row r="13" spans="1:8" s="50" customFormat="1" ht="11.25" hidden="1">
      <c r="A13" s="51"/>
      <c r="B13" s="51"/>
      <c r="D13" s="29"/>
      <c r="E13" s="58"/>
      <c r="F13" s="57"/>
      <c r="G13" s="56"/>
      <c r="H13" s="35"/>
    </row>
    <row r="14" spans="4:8" ht="15" customHeight="1">
      <c r="D14" s="32"/>
      <c r="E14" s="33"/>
      <c r="F14" s="33"/>
      <c r="G14" s="33"/>
      <c r="H14" s="36"/>
    </row>
    <row r="16" ht="11.25">
      <c r="E16" s="65"/>
    </row>
    <row r="17" ht="11.25">
      <c r="E17" s="65"/>
    </row>
    <row r="18" ht="11.25">
      <c r="E18" s="65"/>
    </row>
    <row r="19" ht="11.25">
      <c r="E19" s="65"/>
    </row>
    <row r="20" ht="11.25">
      <c r="E20" s="65"/>
    </row>
    <row r="21" ht="11.25">
      <c r="E21" s="65"/>
    </row>
  </sheetData>
  <sheetProtection password="E4D4" sheet="1" objects="1" scenarios="1" formatColumns="0" formatRows="0"/>
  <mergeCells count="3">
    <mergeCell ref="D6:H6"/>
    <mergeCell ref="D7:H7"/>
    <mergeCell ref="D8:H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D17"/>
  <sheetViews>
    <sheetView zoomScalePageLayoutView="0" workbookViewId="0" topLeftCell="A1">
      <selection activeCell="K19" sqref="K19"/>
    </sheetView>
  </sheetViews>
  <sheetFormatPr defaultColWidth="9.140625" defaultRowHeight="11.25"/>
  <cols>
    <col min="1" max="1" width="19.421875" style="0" customWidth="1"/>
    <col min="2" max="2" width="12.140625" style="0" customWidth="1"/>
    <col min="3" max="4" width="11.421875" style="0" customWidth="1"/>
  </cols>
  <sheetData>
    <row r="1" spans="3:4" ht="22.5">
      <c r="C1" s="218" t="s">
        <v>638</v>
      </c>
      <c r="D1" s="218" t="s">
        <v>637</v>
      </c>
    </row>
    <row r="2" spans="1:4" ht="11.25" customHeight="1">
      <c r="A2" s="365" t="s">
        <v>633</v>
      </c>
      <c r="B2" s="216" t="s">
        <v>629</v>
      </c>
      <c r="C2" s="213">
        <v>49786.66300000001</v>
      </c>
      <c r="D2" s="213">
        <v>74990.4</v>
      </c>
    </row>
    <row r="3" spans="1:4" ht="11.25">
      <c r="A3" s="366"/>
      <c r="B3" s="217" t="s">
        <v>630</v>
      </c>
      <c r="C3" s="214">
        <v>17151.505403500003</v>
      </c>
      <c r="D3" s="214">
        <v>25834.192799999997</v>
      </c>
    </row>
    <row r="4" spans="1:4" ht="11.25">
      <c r="A4" s="367"/>
      <c r="B4" s="216" t="s">
        <v>631</v>
      </c>
      <c r="C4" s="213">
        <v>137322.30684</v>
      </c>
      <c r="D4" s="213">
        <v>32431.122359999998</v>
      </c>
    </row>
    <row r="5" spans="1:4" ht="11.25">
      <c r="A5" s="365" t="s">
        <v>632</v>
      </c>
      <c r="B5" s="216" t="s">
        <v>618</v>
      </c>
      <c r="C5" s="213">
        <v>77085.06700000001</v>
      </c>
      <c r="D5" s="213">
        <v>8867</v>
      </c>
    </row>
    <row r="6" spans="1:4" ht="11.25">
      <c r="A6" s="366"/>
      <c r="B6" s="217" t="s">
        <v>630</v>
      </c>
      <c r="C6" s="214">
        <v>11454.840956200002</v>
      </c>
      <c r="D6" s="214">
        <v>1317.6362000000001</v>
      </c>
    </row>
    <row r="7" spans="1:4" ht="11.25">
      <c r="A7" s="367"/>
      <c r="B7" s="216" t="s">
        <v>631</v>
      </c>
      <c r="C7" s="213">
        <v>40773.79315941</v>
      </c>
      <c r="D7" s="213">
        <v>17055.365999999998</v>
      </c>
    </row>
    <row r="8" spans="1:4" ht="11.25">
      <c r="A8" s="365" t="s">
        <v>634</v>
      </c>
      <c r="B8" s="216" t="s">
        <v>635</v>
      </c>
      <c r="C8" s="213">
        <v>8962.22</v>
      </c>
      <c r="D8" s="213">
        <v>17443.75</v>
      </c>
    </row>
    <row r="9" spans="1:4" ht="11.25">
      <c r="A9" s="366"/>
      <c r="B9" s="217" t="s">
        <v>630</v>
      </c>
      <c r="C9" s="214">
        <v>10342.401879999998</v>
      </c>
      <c r="D9" s="214">
        <v>20130.087499999998</v>
      </c>
    </row>
    <row r="10" spans="1:4" ht="11.25">
      <c r="A10" s="367"/>
      <c r="B10" s="216" t="s">
        <v>631</v>
      </c>
      <c r="C10" s="213">
        <v>54477.68162</v>
      </c>
      <c r="D10" s="213">
        <v>109580.14068</v>
      </c>
    </row>
    <row r="11" spans="1:4" ht="11.25">
      <c r="A11" s="365" t="s">
        <v>636</v>
      </c>
      <c r="B11" s="216" t="s">
        <v>635</v>
      </c>
      <c r="C11" s="213"/>
      <c r="D11" s="213"/>
    </row>
    <row r="12" spans="1:4" ht="11.25">
      <c r="A12" s="366"/>
      <c r="B12" s="217" t="s">
        <v>630</v>
      </c>
      <c r="C12" s="214"/>
      <c r="D12" s="214"/>
    </row>
    <row r="13" spans="1:4" ht="11.25">
      <c r="A13" s="367"/>
      <c r="B13" s="216" t="s">
        <v>631</v>
      </c>
      <c r="C13" s="213"/>
      <c r="D13" s="213">
        <f>30913485.000944/1000</f>
        <v>30913.485000944</v>
      </c>
    </row>
    <row r="14" spans="1:2" ht="11.25">
      <c r="A14" s="215"/>
      <c r="B14" s="215"/>
    </row>
    <row r="15" spans="1:2" ht="11.25">
      <c r="A15" s="215"/>
      <c r="B15" s="215"/>
    </row>
    <row r="16" spans="1:4" ht="11.25">
      <c r="A16" s="215"/>
      <c r="B16" s="216" t="s">
        <v>630</v>
      </c>
      <c r="C16" s="213">
        <f>C3+C6+C9</f>
        <v>38948.7482397</v>
      </c>
      <c r="D16" s="213">
        <f>D3+D6+D9</f>
        <v>47281.91649999999</v>
      </c>
    </row>
    <row r="17" spans="1:4" ht="11.25">
      <c r="A17" s="215"/>
      <c r="B17" s="216" t="s">
        <v>631</v>
      </c>
      <c r="C17" s="213">
        <f>C4+C7+C10</f>
        <v>232573.78161941003</v>
      </c>
      <c r="D17" s="213">
        <f>D4+D7+D10+D13</f>
        <v>189980.114040944</v>
      </c>
    </row>
  </sheetData>
  <sheetProtection/>
  <mergeCells count="4">
    <mergeCell ref="A2:A4"/>
    <mergeCell ref="A5:A7"/>
    <mergeCell ref="A8:A10"/>
    <mergeCell ref="A11:A1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_04">
    <tabColor rgb="FFFF0000"/>
  </sheetPr>
  <dimension ref="A1:A1"/>
  <sheetViews>
    <sheetView showGridLines="0" zoomScalePageLayoutView="0" workbookViewId="0" topLeftCell="A1">
      <selection activeCell="A1" sqref="A1:IV16384"/>
    </sheetView>
  </sheetViews>
  <sheetFormatPr defaultColWidth="9.140625" defaultRowHeight="11.25"/>
  <cols>
    <col min="1" max="16" width="9.140625" style="1" customWidth="1"/>
    <col min="17" max="18" width="9.140625" style="97" customWidth="1"/>
    <col min="19" max="16384" width="9.140625" style="1" customWidth="1"/>
  </cols>
  <sheetData/>
  <sheetProtection formatColumns="0" formatRow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_03">
    <tabColor rgb="FFFF0000"/>
  </sheetPr>
  <dimension ref="A1:E262"/>
  <sheetViews>
    <sheetView showGridLines="0" zoomScale="85" zoomScaleNormal="85" zoomScalePageLayoutView="0" workbookViewId="0" topLeftCell="A1">
      <selection activeCell="K195" sqref="K177:T195"/>
    </sheetView>
  </sheetViews>
  <sheetFormatPr defaultColWidth="21.57421875" defaultRowHeight="11.25"/>
  <cols>
    <col min="1" max="1" width="71.00390625" style="41" customWidth="1"/>
    <col min="2" max="2" width="11.140625" style="12" bestFit="1" customWidth="1"/>
    <col min="3" max="3" width="10.140625" style="27" bestFit="1" customWidth="1"/>
    <col min="4" max="4" width="55.8515625" style="12" bestFit="1"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37" t="s">
        <v>18</v>
      </c>
      <c r="B1" s="37" t="s">
        <v>6</v>
      </c>
      <c r="C1" s="37" t="s">
        <v>7</v>
      </c>
      <c r="D1" s="37" t="s">
        <v>19</v>
      </c>
      <c r="E1" s="12" t="s">
        <v>21</v>
      </c>
    </row>
    <row r="2" spans="1:4" ht="11.25">
      <c r="A2" s="37" t="s">
        <v>281</v>
      </c>
      <c r="B2" s="37" t="s">
        <v>328</v>
      </c>
      <c r="C2" s="37" t="s">
        <v>329</v>
      </c>
      <c r="D2" s="37" t="s">
        <v>330</v>
      </c>
    </row>
    <row r="3" spans="1:5" ht="11.25">
      <c r="A3" s="37" t="s">
        <v>503</v>
      </c>
      <c r="B3" s="37" t="s">
        <v>504</v>
      </c>
      <c r="C3" s="37" t="s">
        <v>248</v>
      </c>
      <c r="D3" s="37" t="s">
        <v>106</v>
      </c>
      <c r="E3" s="12">
        <v>28855708</v>
      </c>
    </row>
    <row r="4" spans="1:5" ht="11.25">
      <c r="A4" s="37" t="s">
        <v>244</v>
      </c>
      <c r="B4" s="37" t="s">
        <v>331</v>
      </c>
      <c r="C4" s="37" t="s">
        <v>332</v>
      </c>
      <c r="D4" s="37" t="s">
        <v>374</v>
      </c>
      <c r="E4" s="12">
        <v>28492986</v>
      </c>
    </row>
    <row r="5" spans="1:5" ht="11.25">
      <c r="A5" s="37" t="s">
        <v>104</v>
      </c>
      <c r="B5" s="37" t="s">
        <v>105</v>
      </c>
      <c r="C5" s="37" t="s">
        <v>41</v>
      </c>
      <c r="D5" s="37" t="s">
        <v>567</v>
      </c>
      <c r="E5" s="12">
        <v>26422494</v>
      </c>
    </row>
    <row r="6" spans="1:5" ht="11.25">
      <c r="A6" s="37" t="s">
        <v>72</v>
      </c>
      <c r="B6" s="37" t="s">
        <v>73</v>
      </c>
      <c r="C6" s="37" t="s">
        <v>41</v>
      </c>
      <c r="D6" s="37" t="s">
        <v>568</v>
      </c>
      <c r="E6" s="12">
        <v>26361126</v>
      </c>
    </row>
    <row r="7" spans="1:5" ht="11.25">
      <c r="A7" s="37" t="s">
        <v>333</v>
      </c>
      <c r="B7" s="37" t="s">
        <v>334</v>
      </c>
      <c r="C7" s="37" t="s">
        <v>335</v>
      </c>
      <c r="D7" s="37" t="s">
        <v>336</v>
      </c>
      <c r="E7" s="12">
        <v>26800863</v>
      </c>
    </row>
    <row r="8" spans="1:5" ht="11.25">
      <c r="A8" s="37" t="s">
        <v>74</v>
      </c>
      <c r="B8" s="37" t="s">
        <v>75</v>
      </c>
      <c r="C8" s="37" t="s">
        <v>57</v>
      </c>
      <c r="D8" s="37" t="s">
        <v>569</v>
      </c>
      <c r="E8" s="12">
        <v>26641633</v>
      </c>
    </row>
    <row r="9" spans="1:5" ht="11.25">
      <c r="A9" s="37" t="s">
        <v>146</v>
      </c>
      <c r="B9" s="37" t="s">
        <v>337</v>
      </c>
      <c r="C9" s="37" t="s">
        <v>57</v>
      </c>
      <c r="D9" s="37" t="s">
        <v>342</v>
      </c>
      <c r="E9" s="12">
        <v>26614854</v>
      </c>
    </row>
    <row r="10" spans="1:5" ht="11.25">
      <c r="A10" s="37" t="s">
        <v>225</v>
      </c>
      <c r="B10" s="37" t="s">
        <v>245</v>
      </c>
      <c r="C10" s="37" t="s">
        <v>45</v>
      </c>
      <c r="D10" s="37" t="s">
        <v>107</v>
      </c>
      <c r="E10" s="12">
        <v>28427903</v>
      </c>
    </row>
    <row r="11" spans="1:5" ht="11.25">
      <c r="A11" s="37" t="s">
        <v>222</v>
      </c>
      <c r="B11" s="37" t="s">
        <v>246</v>
      </c>
      <c r="C11" s="37" t="s">
        <v>45</v>
      </c>
      <c r="D11" s="37" t="s">
        <v>183</v>
      </c>
      <c r="E11" s="12">
        <v>28274316</v>
      </c>
    </row>
    <row r="12" spans="1:5" ht="11.25">
      <c r="A12" s="37" t="s">
        <v>147</v>
      </c>
      <c r="B12" s="37" t="s">
        <v>339</v>
      </c>
      <c r="C12" s="37" t="s">
        <v>118</v>
      </c>
      <c r="D12" s="37" t="s">
        <v>570</v>
      </c>
      <c r="E12" s="12">
        <v>26868131</v>
      </c>
    </row>
    <row r="13" spans="1:5" ht="11.25">
      <c r="A13" s="37" t="s">
        <v>148</v>
      </c>
      <c r="B13" s="37" t="s">
        <v>340</v>
      </c>
      <c r="C13" s="37" t="s">
        <v>118</v>
      </c>
      <c r="D13" s="37" t="s">
        <v>571</v>
      </c>
      <c r="E13" s="12">
        <v>26422522</v>
      </c>
    </row>
    <row r="14" spans="1:5" ht="11.25">
      <c r="A14" s="37" t="s">
        <v>116</v>
      </c>
      <c r="B14" s="37" t="s">
        <v>117</v>
      </c>
      <c r="C14" s="37" t="s">
        <v>118</v>
      </c>
      <c r="D14" s="37" t="s">
        <v>572</v>
      </c>
      <c r="E14" s="12">
        <v>26361120</v>
      </c>
    </row>
    <row r="15" spans="1:5" ht="11.25">
      <c r="A15" s="37" t="s">
        <v>238</v>
      </c>
      <c r="B15" s="37" t="s">
        <v>247</v>
      </c>
      <c r="C15" s="37" t="s">
        <v>248</v>
      </c>
      <c r="D15" s="37" t="s">
        <v>271</v>
      </c>
      <c r="E15" s="12">
        <v>28491236</v>
      </c>
    </row>
    <row r="16" spans="1:5" ht="11.25">
      <c r="A16" s="37" t="s">
        <v>229</v>
      </c>
      <c r="B16" s="37" t="s">
        <v>249</v>
      </c>
      <c r="C16" s="37" t="s">
        <v>250</v>
      </c>
      <c r="D16" s="37" t="s">
        <v>107</v>
      </c>
      <c r="E16" s="12">
        <v>28450115</v>
      </c>
    </row>
    <row r="17" spans="1:5" ht="11.25">
      <c r="A17" s="37" t="s">
        <v>240</v>
      </c>
      <c r="B17" s="37" t="s">
        <v>341</v>
      </c>
      <c r="C17" s="37" t="s">
        <v>115</v>
      </c>
      <c r="D17" s="37" t="s">
        <v>338</v>
      </c>
      <c r="E17" s="12">
        <v>28486366</v>
      </c>
    </row>
    <row r="18" spans="1:5" ht="11.25">
      <c r="A18" s="37" t="s">
        <v>505</v>
      </c>
      <c r="B18" s="37" t="s">
        <v>506</v>
      </c>
      <c r="C18" s="37" t="s">
        <v>45</v>
      </c>
      <c r="D18" s="37" t="s">
        <v>188</v>
      </c>
      <c r="E18" s="12">
        <v>28867621</v>
      </c>
    </row>
    <row r="19" spans="1:5" ht="11.25">
      <c r="A19" s="37" t="s">
        <v>76</v>
      </c>
      <c r="B19" s="37" t="s">
        <v>108</v>
      </c>
      <c r="C19" s="37" t="s">
        <v>49</v>
      </c>
      <c r="D19" s="37" t="s">
        <v>107</v>
      </c>
      <c r="E19" s="12">
        <v>26361096</v>
      </c>
    </row>
    <row r="20" spans="1:5" ht="11.25">
      <c r="A20" s="37" t="s">
        <v>343</v>
      </c>
      <c r="B20" s="37" t="s">
        <v>344</v>
      </c>
      <c r="C20" s="37" t="s">
        <v>345</v>
      </c>
      <c r="D20" s="37" t="s">
        <v>346</v>
      </c>
      <c r="E20" s="12">
        <v>26599276</v>
      </c>
    </row>
    <row r="21" spans="1:5" ht="11.25">
      <c r="A21" s="37" t="s">
        <v>170</v>
      </c>
      <c r="B21" s="37" t="s">
        <v>251</v>
      </c>
      <c r="C21" s="37" t="s">
        <v>45</v>
      </c>
      <c r="D21" s="37" t="s">
        <v>241</v>
      </c>
      <c r="E21" s="12">
        <v>28042409</v>
      </c>
    </row>
    <row r="22" spans="1:5" ht="11.25">
      <c r="A22" s="37" t="s">
        <v>347</v>
      </c>
      <c r="B22" s="37" t="s">
        <v>348</v>
      </c>
      <c r="C22" s="37" t="s">
        <v>118</v>
      </c>
      <c r="D22" s="37" t="s">
        <v>349</v>
      </c>
      <c r="E22" s="12">
        <v>27662899</v>
      </c>
    </row>
    <row r="23" spans="1:5" ht="11.25">
      <c r="A23" s="37" t="s">
        <v>350</v>
      </c>
      <c r="B23" s="37" t="s">
        <v>351</v>
      </c>
      <c r="C23" s="37" t="s">
        <v>57</v>
      </c>
      <c r="D23" s="37" t="s">
        <v>352</v>
      </c>
      <c r="E23" s="12">
        <v>26322157</v>
      </c>
    </row>
    <row r="24" spans="1:5" ht="11.25">
      <c r="A24" s="37" t="s">
        <v>77</v>
      </c>
      <c r="B24" s="37" t="s">
        <v>109</v>
      </c>
      <c r="C24" s="37" t="s">
        <v>57</v>
      </c>
      <c r="D24" s="37" t="s">
        <v>573</v>
      </c>
      <c r="E24" s="12">
        <v>26361104</v>
      </c>
    </row>
    <row r="25" spans="1:5" ht="11.25">
      <c r="A25" s="37" t="s">
        <v>353</v>
      </c>
      <c r="B25" s="37" t="s">
        <v>354</v>
      </c>
      <c r="C25" s="37" t="s">
        <v>118</v>
      </c>
      <c r="D25" s="37" t="s">
        <v>352</v>
      </c>
      <c r="E25" s="12">
        <v>26322162</v>
      </c>
    </row>
    <row r="26" spans="1:5" ht="11.25">
      <c r="A26" s="37" t="s">
        <v>355</v>
      </c>
      <c r="B26" s="37" t="s">
        <v>356</v>
      </c>
      <c r="C26" s="37" t="s">
        <v>357</v>
      </c>
      <c r="D26" s="37" t="s">
        <v>358</v>
      </c>
      <c r="E26" s="12">
        <v>28424969</v>
      </c>
    </row>
    <row r="27" spans="1:5" ht="11.25">
      <c r="A27" s="37" t="s">
        <v>359</v>
      </c>
      <c r="B27" s="37" t="s">
        <v>360</v>
      </c>
      <c r="C27" s="37" t="s">
        <v>111</v>
      </c>
      <c r="D27" s="37" t="s">
        <v>352</v>
      </c>
      <c r="E27" s="12">
        <v>26322155</v>
      </c>
    </row>
    <row r="28" spans="1:5" ht="11.25">
      <c r="A28" s="37" t="s">
        <v>361</v>
      </c>
      <c r="B28" s="37" t="s">
        <v>362</v>
      </c>
      <c r="C28" s="37" t="s">
        <v>118</v>
      </c>
      <c r="D28" s="37" t="s">
        <v>352</v>
      </c>
      <c r="E28" s="12">
        <v>26361117</v>
      </c>
    </row>
    <row r="29" spans="1:4" ht="11.25">
      <c r="A29" s="37" t="s">
        <v>363</v>
      </c>
      <c r="B29" s="37" t="s">
        <v>364</v>
      </c>
      <c r="C29" s="37" t="s">
        <v>57</v>
      </c>
      <c r="D29" s="37" t="s">
        <v>365</v>
      </c>
    </row>
    <row r="30" spans="1:5" ht="11.25">
      <c r="A30" s="37" t="s">
        <v>363</v>
      </c>
      <c r="B30" s="37" t="s">
        <v>364</v>
      </c>
      <c r="C30" s="37" t="s">
        <v>57</v>
      </c>
      <c r="D30" s="37" t="s">
        <v>365</v>
      </c>
      <c r="E30" s="12">
        <v>26506687</v>
      </c>
    </row>
    <row r="31" spans="1:5" ht="11.25">
      <c r="A31" s="37" t="s">
        <v>171</v>
      </c>
      <c r="B31" s="37" t="s">
        <v>253</v>
      </c>
      <c r="C31" s="37" t="s">
        <v>49</v>
      </c>
      <c r="D31" s="37" t="s">
        <v>107</v>
      </c>
      <c r="E31" s="12">
        <v>28042511</v>
      </c>
    </row>
    <row r="32" spans="1:5" ht="11.25">
      <c r="A32" s="37" t="s">
        <v>366</v>
      </c>
      <c r="B32" s="37" t="s">
        <v>367</v>
      </c>
      <c r="C32" s="37" t="s">
        <v>357</v>
      </c>
      <c r="D32" s="37" t="s">
        <v>358</v>
      </c>
      <c r="E32" s="12">
        <v>28494910</v>
      </c>
    </row>
    <row r="33" spans="1:5" ht="11.25">
      <c r="A33" s="37" t="s">
        <v>135</v>
      </c>
      <c r="B33" s="37" t="s">
        <v>254</v>
      </c>
      <c r="C33" s="37" t="s">
        <v>69</v>
      </c>
      <c r="D33" s="37" t="s">
        <v>107</v>
      </c>
      <c r="E33" s="12">
        <v>27823351</v>
      </c>
    </row>
    <row r="34" spans="1:5" ht="11.25">
      <c r="A34" s="37" t="s">
        <v>255</v>
      </c>
      <c r="B34" s="37" t="s">
        <v>256</v>
      </c>
      <c r="C34" s="37" t="s">
        <v>45</v>
      </c>
      <c r="D34" s="37" t="s">
        <v>107</v>
      </c>
      <c r="E34" s="12">
        <v>28794896</v>
      </c>
    </row>
    <row r="35" spans="1:5" ht="11.25">
      <c r="A35" s="37" t="s">
        <v>136</v>
      </c>
      <c r="B35" s="37" t="s">
        <v>257</v>
      </c>
      <c r="C35" s="37" t="s">
        <v>45</v>
      </c>
      <c r="D35" s="37" t="s">
        <v>107</v>
      </c>
      <c r="E35" s="12">
        <v>27812407</v>
      </c>
    </row>
    <row r="36" spans="1:5" ht="11.25">
      <c r="A36" s="37" t="s">
        <v>243</v>
      </c>
      <c r="B36" s="37" t="s">
        <v>258</v>
      </c>
      <c r="C36" s="37" t="s">
        <v>111</v>
      </c>
      <c r="D36" s="37" t="s">
        <v>574</v>
      </c>
      <c r="E36" s="12">
        <v>28493183</v>
      </c>
    </row>
    <row r="37" spans="1:5" ht="11.25">
      <c r="A37" s="37" t="s">
        <v>78</v>
      </c>
      <c r="B37" s="37" t="s">
        <v>110</v>
      </c>
      <c r="C37" s="37" t="s">
        <v>111</v>
      </c>
      <c r="D37" s="37" t="s">
        <v>241</v>
      </c>
      <c r="E37" s="12">
        <v>26422368</v>
      </c>
    </row>
    <row r="38" spans="1:5" ht="11.25">
      <c r="A38" s="37" t="s">
        <v>212</v>
      </c>
      <c r="B38" s="37" t="s">
        <v>259</v>
      </c>
      <c r="C38" s="37" t="s">
        <v>260</v>
      </c>
      <c r="D38" s="37" t="s">
        <v>575</v>
      </c>
      <c r="E38" s="12">
        <v>28155081</v>
      </c>
    </row>
    <row r="39" spans="1:5" ht="11.25">
      <c r="A39" s="37" t="s">
        <v>368</v>
      </c>
      <c r="B39" s="37" t="s">
        <v>334</v>
      </c>
      <c r="C39" s="37" t="s">
        <v>369</v>
      </c>
      <c r="D39" s="37" t="s">
        <v>336</v>
      </c>
      <c r="E39" s="12">
        <v>26383336</v>
      </c>
    </row>
    <row r="40" spans="1:5" ht="11.25">
      <c r="A40" s="37" t="s">
        <v>172</v>
      </c>
      <c r="B40" s="37" t="s">
        <v>261</v>
      </c>
      <c r="C40" s="37" t="s">
        <v>57</v>
      </c>
      <c r="D40" s="37" t="s">
        <v>106</v>
      </c>
      <c r="E40" s="12">
        <v>28042468</v>
      </c>
    </row>
    <row r="41" spans="1:5" ht="11.25">
      <c r="A41" s="37" t="s">
        <v>79</v>
      </c>
      <c r="B41" s="37" t="s">
        <v>112</v>
      </c>
      <c r="C41" s="37" t="s">
        <v>113</v>
      </c>
      <c r="D41" s="37" t="s">
        <v>107</v>
      </c>
      <c r="E41" s="12">
        <v>26597721</v>
      </c>
    </row>
    <row r="42" spans="1:5" ht="11.25">
      <c r="A42" s="37" t="s">
        <v>200</v>
      </c>
      <c r="B42" s="37" t="s">
        <v>262</v>
      </c>
      <c r="C42" s="37" t="s">
        <v>263</v>
      </c>
      <c r="D42" s="37" t="s">
        <v>216</v>
      </c>
      <c r="E42" s="12">
        <v>28072594</v>
      </c>
    </row>
    <row r="43" spans="1:5" ht="11.25">
      <c r="A43" s="37" t="s">
        <v>173</v>
      </c>
      <c r="B43" s="37" t="s">
        <v>264</v>
      </c>
      <c r="C43" s="37" t="s">
        <v>55</v>
      </c>
      <c r="D43" s="37" t="s">
        <v>107</v>
      </c>
      <c r="E43" s="12">
        <v>28042569</v>
      </c>
    </row>
    <row r="44" spans="1:5" ht="11.25">
      <c r="A44" s="37" t="s">
        <v>80</v>
      </c>
      <c r="B44" s="37" t="s">
        <v>114</v>
      </c>
      <c r="C44" s="37" t="s">
        <v>61</v>
      </c>
      <c r="D44" s="37" t="s">
        <v>107</v>
      </c>
      <c r="E44" s="12">
        <v>26533889</v>
      </c>
    </row>
    <row r="45" spans="1:5" ht="11.25">
      <c r="A45" s="37" t="s">
        <v>166</v>
      </c>
      <c r="B45" s="37" t="s">
        <v>265</v>
      </c>
      <c r="C45" s="37" t="s">
        <v>115</v>
      </c>
      <c r="D45" s="37" t="s">
        <v>107</v>
      </c>
      <c r="E45" s="12">
        <v>27997575</v>
      </c>
    </row>
    <row r="46" spans="1:5" ht="11.25">
      <c r="A46" s="37" t="s">
        <v>370</v>
      </c>
      <c r="B46" s="37" t="s">
        <v>371</v>
      </c>
      <c r="C46" s="37" t="s">
        <v>248</v>
      </c>
      <c r="D46" s="37" t="s">
        <v>372</v>
      </c>
      <c r="E46" s="12">
        <v>28061765</v>
      </c>
    </row>
    <row r="47" spans="1:5" ht="11.25">
      <c r="A47" s="37" t="s">
        <v>199</v>
      </c>
      <c r="B47" s="37" t="s">
        <v>576</v>
      </c>
      <c r="C47" s="37" t="s">
        <v>248</v>
      </c>
      <c r="D47" s="37" t="s">
        <v>106</v>
      </c>
      <c r="E47" s="12">
        <v>28135540</v>
      </c>
    </row>
    <row r="48" spans="1:5" ht="22.5">
      <c r="A48" s="41" t="s">
        <v>119</v>
      </c>
      <c r="B48" s="12">
        <v>7814302758</v>
      </c>
      <c r="C48" s="27">
        <v>784101001</v>
      </c>
      <c r="D48" s="12" t="s">
        <v>577</v>
      </c>
      <c r="E48" s="12">
        <v>26361116</v>
      </c>
    </row>
    <row r="49" spans="1:5" ht="22.5">
      <c r="A49" s="41" t="s">
        <v>174</v>
      </c>
      <c r="B49" s="12">
        <v>7830002617</v>
      </c>
      <c r="C49" s="27">
        <v>780101001</v>
      </c>
      <c r="D49" s="12" t="s">
        <v>107</v>
      </c>
      <c r="E49" s="12">
        <v>28042547</v>
      </c>
    </row>
    <row r="50" spans="1:5" ht="11.25">
      <c r="A50" s="41" t="s">
        <v>373</v>
      </c>
      <c r="B50" s="12">
        <v>7820015416</v>
      </c>
      <c r="C50" s="27">
        <v>782001001</v>
      </c>
      <c r="D50" s="12" t="s">
        <v>352</v>
      </c>
      <c r="E50" s="12">
        <v>26322153</v>
      </c>
    </row>
    <row r="51" spans="1:5" ht="11.25">
      <c r="A51" s="41" t="s">
        <v>180</v>
      </c>
      <c r="B51" s="12">
        <v>7816035716</v>
      </c>
      <c r="C51" s="27">
        <v>781601001</v>
      </c>
      <c r="D51" s="12" t="s">
        <v>578</v>
      </c>
      <c r="E51" s="12">
        <v>27976424</v>
      </c>
    </row>
    <row r="52" spans="1:5" ht="11.25">
      <c r="A52" s="41" t="s">
        <v>375</v>
      </c>
      <c r="B52" s="12">
        <v>7804521165</v>
      </c>
      <c r="C52" s="27">
        <v>783450001</v>
      </c>
      <c r="D52" s="12" t="s">
        <v>349</v>
      </c>
      <c r="E52" s="12">
        <v>26425009</v>
      </c>
    </row>
    <row r="53" spans="1:5" ht="22.5">
      <c r="A53" s="41" t="s">
        <v>121</v>
      </c>
      <c r="B53" s="12">
        <v>7804068178</v>
      </c>
      <c r="C53" s="27">
        <v>780401001</v>
      </c>
      <c r="D53" s="12" t="s">
        <v>579</v>
      </c>
      <c r="E53" s="12">
        <v>26361098</v>
      </c>
    </row>
    <row r="54" spans="1:5" ht="11.25">
      <c r="A54" s="41" t="s">
        <v>152</v>
      </c>
      <c r="B54" s="12">
        <v>7814143498</v>
      </c>
      <c r="C54" s="27">
        <v>783601001</v>
      </c>
      <c r="D54" s="12" t="s">
        <v>127</v>
      </c>
      <c r="E54" s="12">
        <v>26555694</v>
      </c>
    </row>
    <row r="55" spans="1:5" ht="45">
      <c r="A55" s="41" t="s">
        <v>81</v>
      </c>
      <c r="B55" s="12">
        <v>7843300280</v>
      </c>
      <c r="C55" s="27">
        <v>784301001</v>
      </c>
      <c r="D55" s="12" t="s">
        <v>580</v>
      </c>
      <c r="E55" s="12">
        <v>27114822</v>
      </c>
    </row>
    <row r="56" spans="1:5" ht="11.25">
      <c r="A56" s="41" t="s">
        <v>376</v>
      </c>
      <c r="B56" s="12">
        <v>7805465749</v>
      </c>
      <c r="C56" s="27">
        <v>780501001</v>
      </c>
      <c r="D56" s="12" t="s">
        <v>349</v>
      </c>
      <c r="E56" s="12">
        <v>26424207</v>
      </c>
    </row>
    <row r="57" spans="1:5" ht="22.5">
      <c r="A57" s="41" t="s">
        <v>235</v>
      </c>
      <c r="B57" s="12">
        <v>7801019101</v>
      </c>
      <c r="C57" s="27">
        <v>780101001</v>
      </c>
      <c r="D57" s="12" t="s">
        <v>107</v>
      </c>
      <c r="E57" s="12">
        <v>28458587</v>
      </c>
    </row>
    <row r="58" spans="1:4" ht="22.5">
      <c r="A58" s="41" t="s">
        <v>187</v>
      </c>
      <c r="B58" s="12">
        <v>7826692894</v>
      </c>
      <c r="C58" s="27">
        <v>784101001</v>
      </c>
      <c r="D58" s="12" t="s">
        <v>581</v>
      </c>
    </row>
    <row r="59" spans="1:5" ht="22.5">
      <c r="A59" s="41" t="s">
        <v>226</v>
      </c>
      <c r="B59" s="12">
        <v>7707049388</v>
      </c>
      <c r="C59" s="27">
        <v>784243001</v>
      </c>
      <c r="D59" s="12" t="s">
        <v>107</v>
      </c>
      <c r="E59" s="12">
        <v>28284366</v>
      </c>
    </row>
    <row r="60" spans="1:5" ht="22.5">
      <c r="A60" s="41" t="s">
        <v>207</v>
      </c>
      <c r="B60" s="12">
        <v>7843311429</v>
      </c>
      <c r="C60" s="27">
        <v>784301001</v>
      </c>
      <c r="D60" s="12" t="s">
        <v>107</v>
      </c>
      <c r="E60" s="12">
        <v>28152625</v>
      </c>
    </row>
    <row r="61" spans="1:5" ht="22.5">
      <c r="A61" s="41" t="s">
        <v>230</v>
      </c>
      <c r="B61" s="12">
        <v>7820309254</v>
      </c>
      <c r="C61" s="27">
        <v>783450001</v>
      </c>
      <c r="D61" s="12" t="s">
        <v>107</v>
      </c>
      <c r="E61" s="12">
        <v>28453706</v>
      </c>
    </row>
    <row r="62" spans="1:5" ht="22.5">
      <c r="A62" s="41" t="s">
        <v>231</v>
      </c>
      <c r="B62" s="12">
        <v>7819310752</v>
      </c>
      <c r="C62" s="27">
        <v>781901001</v>
      </c>
      <c r="D62" s="12" t="s">
        <v>107</v>
      </c>
      <c r="E62" s="12">
        <v>28453728</v>
      </c>
    </row>
    <row r="63" spans="1:4" ht="11.25">
      <c r="A63" s="41" t="s">
        <v>377</v>
      </c>
      <c r="B63" s="12">
        <v>7839395419</v>
      </c>
      <c r="C63" s="27">
        <v>997850001</v>
      </c>
      <c r="D63" s="12" t="s">
        <v>365</v>
      </c>
    </row>
    <row r="64" spans="1:5" ht="11.25">
      <c r="A64" s="41" t="s">
        <v>377</v>
      </c>
      <c r="B64" s="12">
        <v>7839395419</v>
      </c>
      <c r="C64" s="27">
        <v>997850001</v>
      </c>
      <c r="D64" s="12" t="s">
        <v>365</v>
      </c>
      <c r="E64" s="12">
        <v>26506674</v>
      </c>
    </row>
    <row r="65" spans="1:5" ht="22.5">
      <c r="A65" s="41" t="s">
        <v>82</v>
      </c>
      <c r="B65" s="12">
        <v>7813054118</v>
      </c>
      <c r="C65" s="27">
        <v>781301001</v>
      </c>
      <c r="D65" s="12" t="s">
        <v>107</v>
      </c>
      <c r="E65" s="12">
        <v>26422350</v>
      </c>
    </row>
    <row r="66" spans="1:5" ht="45">
      <c r="A66" s="41" t="s">
        <v>83</v>
      </c>
      <c r="B66" s="12">
        <v>7810091320</v>
      </c>
      <c r="C66" s="27">
        <v>783450001</v>
      </c>
      <c r="D66" s="12" t="s">
        <v>582</v>
      </c>
      <c r="E66" s="12">
        <v>26420583</v>
      </c>
    </row>
    <row r="67" spans="1:5" ht="22.5">
      <c r="A67" s="41" t="s">
        <v>84</v>
      </c>
      <c r="B67" s="12">
        <v>7802067080</v>
      </c>
      <c r="C67" s="27">
        <v>780201001</v>
      </c>
      <c r="D67" s="12" t="s">
        <v>216</v>
      </c>
      <c r="E67" s="12">
        <v>26422149</v>
      </c>
    </row>
    <row r="68" spans="1:5" ht="22.5">
      <c r="A68" s="41" t="s">
        <v>158</v>
      </c>
      <c r="B68" s="12">
        <v>7813045071</v>
      </c>
      <c r="C68" s="27">
        <v>781301001</v>
      </c>
      <c r="D68" s="12" t="s">
        <v>107</v>
      </c>
      <c r="E68" s="12">
        <v>27946694</v>
      </c>
    </row>
    <row r="69" spans="1:5" ht="22.5">
      <c r="A69" s="41" t="s">
        <v>213</v>
      </c>
      <c r="B69" s="12">
        <v>7801236681</v>
      </c>
      <c r="C69" s="27">
        <v>783450001</v>
      </c>
      <c r="D69" s="12" t="s">
        <v>241</v>
      </c>
      <c r="E69" s="12">
        <v>28155116</v>
      </c>
    </row>
    <row r="70" spans="1:5" ht="22.5">
      <c r="A70" s="41" t="s">
        <v>220</v>
      </c>
      <c r="B70" s="12">
        <v>7825115990</v>
      </c>
      <c r="C70" s="27">
        <v>780101001</v>
      </c>
      <c r="D70" s="12" t="s">
        <v>106</v>
      </c>
      <c r="E70" s="12">
        <v>28266590</v>
      </c>
    </row>
    <row r="71" spans="1:5" ht="22.5">
      <c r="A71" s="41" t="s">
        <v>282</v>
      </c>
      <c r="B71" s="12">
        <v>4703083505</v>
      </c>
      <c r="C71" s="27">
        <v>470301001</v>
      </c>
      <c r="D71" s="12" t="s">
        <v>425</v>
      </c>
      <c r="E71" s="12">
        <v>26380405</v>
      </c>
    </row>
    <row r="72" spans="1:5" ht="33.75">
      <c r="A72" s="41" t="s">
        <v>85</v>
      </c>
      <c r="B72" s="12">
        <v>7814010307</v>
      </c>
      <c r="C72" s="27">
        <v>783450001</v>
      </c>
      <c r="D72" s="12" t="s">
        <v>583</v>
      </c>
      <c r="E72" s="12">
        <v>26847594</v>
      </c>
    </row>
    <row r="73" spans="1:5" ht="22.5">
      <c r="A73" s="41" t="s">
        <v>192</v>
      </c>
      <c r="B73" s="12">
        <v>7801591397</v>
      </c>
      <c r="C73" s="27">
        <v>780101001</v>
      </c>
      <c r="D73" s="12" t="s">
        <v>106</v>
      </c>
      <c r="E73" s="12">
        <v>28091987</v>
      </c>
    </row>
    <row r="74" spans="1:5" ht="11.25">
      <c r="A74" s="41" t="s">
        <v>378</v>
      </c>
      <c r="B74" s="12">
        <v>4700000109</v>
      </c>
      <c r="C74" s="27">
        <v>472450001</v>
      </c>
      <c r="D74" s="12" t="s">
        <v>336</v>
      </c>
      <c r="E74" s="12">
        <v>26373221</v>
      </c>
    </row>
    <row r="75" spans="1:5" ht="22.5">
      <c r="A75" s="41" t="s">
        <v>86</v>
      </c>
      <c r="B75" s="12">
        <v>7816222000</v>
      </c>
      <c r="C75" s="27">
        <v>781601001</v>
      </c>
      <c r="D75" s="12" t="s">
        <v>107</v>
      </c>
      <c r="E75" s="12">
        <v>26361118</v>
      </c>
    </row>
    <row r="76" spans="1:5" ht="22.5">
      <c r="A76" s="41" t="s">
        <v>189</v>
      </c>
      <c r="B76" s="12">
        <v>7830000271</v>
      </c>
      <c r="C76" s="27">
        <v>780601001</v>
      </c>
      <c r="D76" s="12" t="s">
        <v>107</v>
      </c>
      <c r="E76" s="12">
        <v>26647768</v>
      </c>
    </row>
    <row r="77" spans="1:5" ht="22.5">
      <c r="A77" s="41" t="s">
        <v>167</v>
      </c>
      <c r="B77" s="12">
        <v>7813425073</v>
      </c>
      <c r="C77" s="27">
        <v>781301001</v>
      </c>
      <c r="D77" s="12" t="s">
        <v>106</v>
      </c>
      <c r="E77" s="12">
        <v>27997553</v>
      </c>
    </row>
    <row r="78" spans="1:4" ht="11.25">
      <c r="A78" s="41" t="s">
        <v>379</v>
      </c>
      <c r="B78" s="12">
        <v>7817045570</v>
      </c>
      <c r="C78" s="27">
        <v>783601001</v>
      </c>
      <c r="D78" s="12" t="s">
        <v>365</v>
      </c>
    </row>
    <row r="79" spans="1:5" ht="22.5">
      <c r="A79" s="41" t="s">
        <v>87</v>
      </c>
      <c r="B79" s="12">
        <v>7802005951</v>
      </c>
      <c r="C79" s="27">
        <v>780201001</v>
      </c>
      <c r="D79" s="12" t="s">
        <v>107</v>
      </c>
      <c r="E79" s="12">
        <v>26422100</v>
      </c>
    </row>
    <row r="80" spans="1:5" ht="22.5">
      <c r="A80" s="41" t="s">
        <v>266</v>
      </c>
      <c r="B80" s="12">
        <v>7806008569</v>
      </c>
      <c r="C80" s="27">
        <v>783450001</v>
      </c>
      <c r="D80" s="12" t="s">
        <v>107</v>
      </c>
      <c r="E80" s="12">
        <v>28544720</v>
      </c>
    </row>
    <row r="81" spans="1:5" ht="22.5">
      <c r="A81" s="41" t="s">
        <v>88</v>
      </c>
      <c r="B81" s="12">
        <v>7813346618</v>
      </c>
      <c r="C81" s="27">
        <v>781301001</v>
      </c>
      <c r="D81" s="12" t="s">
        <v>107</v>
      </c>
      <c r="E81" s="12">
        <v>26641637</v>
      </c>
    </row>
    <row r="82" spans="1:5" ht="22.5">
      <c r="A82" s="41" t="s">
        <v>89</v>
      </c>
      <c r="B82" s="12">
        <v>7801566094</v>
      </c>
      <c r="C82" s="27">
        <v>780101001</v>
      </c>
      <c r="D82" s="12" t="s">
        <v>106</v>
      </c>
      <c r="E82" s="12">
        <v>27621401</v>
      </c>
    </row>
    <row r="83" spans="1:5" ht="22.5">
      <c r="A83" s="41" t="s">
        <v>160</v>
      </c>
      <c r="B83" s="12">
        <v>7806005590</v>
      </c>
      <c r="C83" s="27">
        <v>780601001</v>
      </c>
      <c r="D83" s="12" t="s">
        <v>106</v>
      </c>
      <c r="E83" s="12">
        <v>27956327</v>
      </c>
    </row>
    <row r="84" spans="1:5" ht="22.5">
      <c r="A84" s="41" t="s">
        <v>90</v>
      </c>
      <c r="B84" s="12">
        <v>7813047424</v>
      </c>
      <c r="C84" s="27">
        <v>781301001</v>
      </c>
      <c r="D84" s="12" t="s">
        <v>509</v>
      </c>
      <c r="E84" s="12">
        <v>26641618</v>
      </c>
    </row>
    <row r="85" spans="1:5" ht="22.5">
      <c r="A85" s="41" t="s">
        <v>168</v>
      </c>
      <c r="B85" s="12">
        <v>7816067965</v>
      </c>
      <c r="C85" s="27">
        <v>780101001</v>
      </c>
      <c r="D85" s="12" t="s">
        <v>107</v>
      </c>
      <c r="E85" s="12">
        <v>27997479</v>
      </c>
    </row>
    <row r="86" spans="1:5" ht="56.25">
      <c r="A86" s="41" t="s">
        <v>267</v>
      </c>
      <c r="B86" s="12">
        <v>7704784450</v>
      </c>
      <c r="C86" s="27">
        <v>781443001</v>
      </c>
      <c r="D86" s="12" t="s">
        <v>584</v>
      </c>
      <c r="E86" s="12">
        <v>26361128</v>
      </c>
    </row>
    <row r="87" spans="1:5" ht="22.5">
      <c r="A87" s="41" t="s">
        <v>268</v>
      </c>
      <c r="B87" s="12">
        <v>7813200545</v>
      </c>
      <c r="C87" s="27">
        <v>781301001</v>
      </c>
      <c r="D87" s="12" t="s">
        <v>107</v>
      </c>
      <c r="E87" s="12">
        <v>28812728</v>
      </c>
    </row>
    <row r="88" spans="1:3" ht="11.25">
      <c r="A88" s="41" t="s">
        <v>380</v>
      </c>
      <c r="B88" s="12">
        <v>7811341830</v>
      </c>
      <c r="C88" s="27">
        <v>781101001</v>
      </c>
    </row>
    <row r="89" spans="1:5" ht="22.5">
      <c r="A89" s="41" t="s">
        <v>137</v>
      </c>
      <c r="B89" s="12">
        <v>7801133686</v>
      </c>
      <c r="C89" s="27">
        <v>780101001</v>
      </c>
      <c r="D89" s="12" t="s">
        <v>106</v>
      </c>
      <c r="E89" s="12">
        <v>27827361</v>
      </c>
    </row>
    <row r="90" spans="1:5" ht="11.25">
      <c r="A90" s="41" t="s">
        <v>381</v>
      </c>
      <c r="B90" s="12">
        <v>7805029076</v>
      </c>
      <c r="C90" s="27">
        <v>780501001</v>
      </c>
      <c r="D90" s="12" t="s">
        <v>585</v>
      </c>
      <c r="E90" s="12">
        <v>28423303</v>
      </c>
    </row>
    <row r="91" spans="1:5" ht="22.5">
      <c r="A91" s="41" t="s">
        <v>91</v>
      </c>
      <c r="B91" s="12">
        <v>7804046015</v>
      </c>
      <c r="C91" s="27">
        <v>780401001</v>
      </c>
      <c r="D91" s="12" t="s">
        <v>106</v>
      </c>
      <c r="E91" s="12">
        <v>26361095</v>
      </c>
    </row>
    <row r="92" spans="1:5" ht="22.5">
      <c r="A92" s="41" t="s">
        <v>92</v>
      </c>
      <c r="B92" s="12">
        <v>7802071707</v>
      </c>
      <c r="C92" s="27">
        <v>783450001</v>
      </c>
      <c r="D92" s="12" t="s">
        <v>106</v>
      </c>
      <c r="E92" s="12">
        <v>26361091</v>
      </c>
    </row>
    <row r="93" spans="1:5" ht="22.5">
      <c r="A93" s="41" t="s">
        <v>204</v>
      </c>
      <c r="B93" s="12">
        <v>7802205799</v>
      </c>
      <c r="C93" s="27">
        <v>780201001</v>
      </c>
      <c r="D93" s="12" t="s">
        <v>106</v>
      </c>
      <c r="E93" s="12">
        <v>28146440</v>
      </c>
    </row>
    <row r="94" spans="1:5" ht="22.5">
      <c r="A94" s="41" t="s">
        <v>194</v>
      </c>
      <c r="B94" s="12">
        <v>7842335610</v>
      </c>
      <c r="C94" s="27">
        <v>784201001</v>
      </c>
      <c r="D94" s="12" t="s">
        <v>107</v>
      </c>
      <c r="E94" s="12">
        <v>26647775</v>
      </c>
    </row>
    <row r="95" spans="1:5" ht="22.5">
      <c r="A95" s="41" t="s">
        <v>175</v>
      </c>
      <c r="B95" s="12">
        <v>7813045025</v>
      </c>
      <c r="C95" s="27">
        <v>783450001</v>
      </c>
      <c r="D95" s="12" t="s">
        <v>216</v>
      </c>
      <c r="E95" s="12">
        <v>28042181</v>
      </c>
    </row>
    <row r="96" spans="1:5" ht="22.5">
      <c r="A96" s="41" t="s">
        <v>232</v>
      </c>
      <c r="B96" s="12">
        <v>7830002303</v>
      </c>
      <c r="C96" s="27">
        <v>783450001</v>
      </c>
      <c r="D96" s="12" t="s">
        <v>107</v>
      </c>
      <c r="E96" s="12">
        <v>28453717</v>
      </c>
    </row>
    <row r="97" spans="1:5" ht="56.25">
      <c r="A97" s="41" t="s">
        <v>93</v>
      </c>
      <c r="B97" s="12">
        <v>7804002321</v>
      </c>
      <c r="C97" s="27">
        <v>783450001</v>
      </c>
      <c r="D97" s="12" t="s">
        <v>586</v>
      </c>
      <c r="E97" s="12">
        <v>26361094</v>
      </c>
    </row>
    <row r="98" spans="1:5" ht="22.5">
      <c r="A98" s="41" t="s">
        <v>184</v>
      </c>
      <c r="B98" s="12">
        <v>7830000578</v>
      </c>
      <c r="C98" s="27">
        <v>470501001</v>
      </c>
      <c r="D98" s="12" t="s">
        <v>188</v>
      </c>
      <c r="E98" s="12">
        <v>26614924</v>
      </c>
    </row>
    <row r="99" spans="1:5" ht="11.25">
      <c r="A99" s="41" t="s">
        <v>382</v>
      </c>
      <c r="B99" s="12">
        <v>7810056734</v>
      </c>
      <c r="C99" s="27">
        <v>781001001</v>
      </c>
      <c r="D99" s="12" t="s">
        <v>336</v>
      </c>
      <c r="E99" s="12">
        <v>26516044</v>
      </c>
    </row>
    <row r="100" spans="1:5" ht="22.5">
      <c r="A100" s="41" t="s">
        <v>39</v>
      </c>
      <c r="B100" s="12">
        <v>7807013138</v>
      </c>
      <c r="C100" s="27">
        <v>780701001</v>
      </c>
      <c r="D100" s="12" t="s">
        <v>107</v>
      </c>
      <c r="E100" s="12">
        <v>26361107</v>
      </c>
    </row>
    <row r="101" spans="1:5" ht="22.5">
      <c r="A101" s="41" t="s">
        <v>138</v>
      </c>
      <c r="B101" s="12">
        <v>7841333120</v>
      </c>
      <c r="C101" s="27">
        <v>784101001</v>
      </c>
      <c r="D101" s="12" t="s">
        <v>107</v>
      </c>
      <c r="E101" s="12">
        <v>27824854</v>
      </c>
    </row>
    <row r="102" spans="1:5" ht="11.25">
      <c r="A102" s="41" t="s">
        <v>383</v>
      </c>
      <c r="B102" s="12">
        <v>7803002209</v>
      </c>
      <c r="C102" s="27">
        <v>781001001</v>
      </c>
      <c r="D102" s="12" t="s">
        <v>352</v>
      </c>
      <c r="E102" s="12">
        <v>26322152</v>
      </c>
    </row>
    <row r="103" spans="1:5" ht="22.5">
      <c r="A103" s="41" t="s">
        <v>233</v>
      </c>
      <c r="B103" s="12">
        <v>7804040302</v>
      </c>
      <c r="C103" s="27">
        <v>997850200</v>
      </c>
      <c r="D103" s="12" t="s">
        <v>183</v>
      </c>
      <c r="E103" s="12">
        <v>28453744</v>
      </c>
    </row>
    <row r="104" spans="1:5" ht="22.5">
      <c r="A104" s="41" t="s">
        <v>162</v>
      </c>
      <c r="B104" s="12">
        <v>7728156800</v>
      </c>
      <c r="C104" s="27">
        <v>780101001</v>
      </c>
      <c r="D104" s="12" t="s">
        <v>107</v>
      </c>
      <c r="E104" s="12">
        <v>27968093</v>
      </c>
    </row>
    <row r="105" spans="1:5" ht="56.25">
      <c r="A105" s="41" t="s">
        <v>40</v>
      </c>
      <c r="B105" s="12">
        <v>7805025346</v>
      </c>
      <c r="C105" s="27">
        <v>785050001</v>
      </c>
      <c r="D105" s="12" t="s">
        <v>587</v>
      </c>
      <c r="E105" s="12">
        <v>26361102</v>
      </c>
    </row>
    <row r="106" spans="1:5" ht="22.5">
      <c r="A106" s="41" t="s">
        <v>269</v>
      </c>
      <c r="B106" s="12">
        <v>7805654288</v>
      </c>
      <c r="C106" s="27">
        <v>780501001</v>
      </c>
      <c r="D106" s="12" t="s">
        <v>107</v>
      </c>
      <c r="E106" s="12">
        <v>28796102</v>
      </c>
    </row>
    <row r="107" spans="1:5" ht="45">
      <c r="A107" s="41" t="s">
        <v>122</v>
      </c>
      <c r="B107" s="12">
        <v>7825660956</v>
      </c>
      <c r="C107" s="27">
        <v>783450001</v>
      </c>
      <c r="D107" s="12" t="s">
        <v>588</v>
      </c>
      <c r="E107" s="12">
        <v>26361122</v>
      </c>
    </row>
    <row r="108" spans="1:5" ht="22.5">
      <c r="A108" s="41" t="s">
        <v>42</v>
      </c>
      <c r="B108" s="12">
        <v>7806469104</v>
      </c>
      <c r="C108" s="27">
        <v>783450001</v>
      </c>
      <c r="D108" s="12" t="s">
        <v>107</v>
      </c>
      <c r="E108" s="12">
        <v>27628470</v>
      </c>
    </row>
    <row r="109" spans="1:5" ht="22.5">
      <c r="A109" s="41" t="s">
        <v>43</v>
      </c>
      <c r="B109" s="12">
        <v>7802064795</v>
      </c>
      <c r="C109" s="27">
        <v>783450001</v>
      </c>
      <c r="D109" s="12" t="s">
        <v>185</v>
      </c>
      <c r="E109" s="12">
        <v>26422145</v>
      </c>
    </row>
    <row r="110" spans="1:5" ht="22.5">
      <c r="A110" s="41" t="s">
        <v>44</v>
      </c>
      <c r="B110" s="12">
        <v>7811056991</v>
      </c>
      <c r="C110" s="27">
        <v>781101001</v>
      </c>
      <c r="D110" s="12" t="s">
        <v>106</v>
      </c>
      <c r="E110" s="12">
        <v>27551052</v>
      </c>
    </row>
    <row r="111" spans="1:5" ht="11.25">
      <c r="A111" s="41" t="s">
        <v>384</v>
      </c>
      <c r="B111" s="12">
        <v>7704726225</v>
      </c>
      <c r="C111" s="27">
        <v>784143001</v>
      </c>
      <c r="D111" s="12" t="s">
        <v>352</v>
      </c>
      <c r="E111" s="12">
        <v>27126047</v>
      </c>
    </row>
    <row r="112" spans="1:5" ht="11.25">
      <c r="A112" s="41" t="s">
        <v>385</v>
      </c>
      <c r="B112" s="12">
        <v>7704731218</v>
      </c>
      <c r="C112" s="27">
        <v>770401001</v>
      </c>
      <c r="D112" s="12" t="s">
        <v>349</v>
      </c>
      <c r="E112" s="12">
        <v>26617350</v>
      </c>
    </row>
    <row r="113" spans="1:5" ht="11.25">
      <c r="A113" s="41" t="s">
        <v>386</v>
      </c>
      <c r="B113" s="12">
        <v>7704731218</v>
      </c>
      <c r="C113" s="27">
        <v>780543001</v>
      </c>
      <c r="D113" s="12" t="s">
        <v>349</v>
      </c>
      <c r="E113" s="12">
        <v>26797003</v>
      </c>
    </row>
    <row r="114" spans="1:5" ht="11.25">
      <c r="A114" s="41" t="s">
        <v>387</v>
      </c>
      <c r="B114" s="12">
        <v>7810258843</v>
      </c>
      <c r="C114" s="27">
        <v>781301001</v>
      </c>
      <c r="D114" s="12" t="s">
        <v>352</v>
      </c>
      <c r="E114" s="12">
        <v>26322163</v>
      </c>
    </row>
    <row r="115" spans="1:5" ht="45">
      <c r="A115" s="41" t="s">
        <v>46</v>
      </c>
      <c r="B115" s="12">
        <v>7703591134</v>
      </c>
      <c r="C115" s="27">
        <v>781943001</v>
      </c>
      <c r="D115" s="12" t="s">
        <v>589</v>
      </c>
      <c r="E115" s="12">
        <v>27307314</v>
      </c>
    </row>
    <row r="116" spans="1:5" ht="11.25">
      <c r="A116" s="41" t="s">
        <v>388</v>
      </c>
      <c r="B116" s="12">
        <v>7841322249</v>
      </c>
      <c r="C116" s="27">
        <v>780401001</v>
      </c>
      <c r="D116" s="12" t="s">
        <v>349</v>
      </c>
      <c r="E116" s="12">
        <v>26424359</v>
      </c>
    </row>
    <row r="117" spans="1:5" ht="11.25">
      <c r="A117" s="41" t="s">
        <v>389</v>
      </c>
      <c r="B117" s="12">
        <v>7819001031</v>
      </c>
      <c r="C117" s="27">
        <v>783450001</v>
      </c>
      <c r="D117" s="12" t="s">
        <v>352</v>
      </c>
      <c r="E117" s="12">
        <v>26322156</v>
      </c>
    </row>
    <row r="118" spans="1:5" ht="11.25">
      <c r="A118" s="41" t="s">
        <v>390</v>
      </c>
      <c r="B118" s="12">
        <v>7805014746</v>
      </c>
      <c r="C118" s="27">
        <v>785050001</v>
      </c>
      <c r="D118" s="12" t="s">
        <v>358</v>
      </c>
      <c r="E118" s="12">
        <v>28469276</v>
      </c>
    </row>
    <row r="119" spans="1:5" ht="22.5">
      <c r="A119" s="41" t="s">
        <v>208</v>
      </c>
      <c r="B119" s="12">
        <v>7813464548</v>
      </c>
      <c r="C119" s="27">
        <v>781301001</v>
      </c>
      <c r="D119" s="12" t="s">
        <v>252</v>
      </c>
      <c r="E119" s="12">
        <v>28152707</v>
      </c>
    </row>
    <row r="120" spans="1:5" ht="33.75">
      <c r="A120" s="41" t="s">
        <v>47</v>
      </c>
      <c r="B120" s="12">
        <v>7811039386</v>
      </c>
      <c r="C120" s="27">
        <v>997850001</v>
      </c>
      <c r="D120" s="12" t="s">
        <v>590</v>
      </c>
      <c r="E120" s="12">
        <v>26647708</v>
      </c>
    </row>
    <row r="121" spans="1:5" ht="22.5">
      <c r="A121" s="41" t="s">
        <v>48</v>
      </c>
      <c r="B121" s="12">
        <v>7802052172</v>
      </c>
      <c r="C121" s="27">
        <v>780201001</v>
      </c>
      <c r="D121" s="12" t="s">
        <v>107</v>
      </c>
      <c r="E121" s="12">
        <v>26422310</v>
      </c>
    </row>
    <row r="122" spans="1:5" ht="45">
      <c r="A122" s="41" t="s">
        <v>149</v>
      </c>
      <c r="B122" s="12">
        <v>7708503727</v>
      </c>
      <c r="C122" s="27">
        <v>780445015</v>
      </c>
      <c r="D122" s="12" t="s">
        <v>591</v>
      </c>
      <c r="E122" s="12">
        <v>26814895</v>
      </c>
    </row>
    <row r="123" spans="1:5" ht="22.5">
      <c r="A123" s="41" t="s">
        <v>391</v>
      </c>
      <c r="B123" s="12">
        <v>7708503727</v>
      </c>
      <c r="C123" s="27">
        <v>783845004</v>
      </c>
      <c r="D123" s="12" t="s">
        <v>352</v>
      </c>
      <c r="E123" s="12">
        <v>26322159</v>
      </c>
    </row>
    <row r="124" spans="1:5" ht="33.75">
      <c r="A124" s="41" t="s">
        <v>50</v>
      </c>
      <c r="B124" s="12">
        <v>7714783092</v>
      </c>
      <c r="C124" s="27">
        <v>783943001</v>
      </c>
      <c r="D124" s="12" t="s">
        <v>592</v>
      </c>
      <c r="E124" s="12">
        <v>26828034</v>
      </c>
    </row>
    <row r="125" spans="1:5" ht="22.5">
      <c r="A125" s="41" t="s">
        <v>51</v>
      </c>
      <c r="B125" s="12">
        <v>7806007100</v>
      </c>
      <c r="C125" s="27">
        <v>783450001</v>
      </c>
      <c r="D125" s="12" t="s">
        <v>107</v>
      </c>
      <c r="E125" s="12">
        <v>26361106</v>
      </c>
    </row>
    <row r="126" spans="1:5" ht="22.5">
      <c r="A126" s="41" t="s">
        <v>202</v>
      </c>
      <c r="B126" s="12">
        <v>7804036909</v>
      </c>
      <c r="C126" s="27">
        <v>780401001</v>
      </c>
      <c r="D126" s="12" t="s">
        <v>107</v>
      </c>
      <c r="E126" s="12">
        <v>28143840</v>
      </c>
    </row>
    <row r="127" spans="1:5" ht="22.5">
      <c r="A127" s="41" t="s">
        <v>218</v>
      </c>
      <c r="B127" s="12">
        <v>7805017514</v>
      </c>
      <c r="C127" s="27">
        <v>780501001</v>
      </c>
      <c r="D127" s="12" t="s">
        <v>107</v>
      </c>
      <c r="E127" s="12">
        <v>28255000</v>
      </c>
    </row>
    <row r="128" spans="1:5" ht="11.25">
      <c r="A128" s="41" t="s">
        <v>392</v>
      </c>
      <c r="B128" s="12">
        <v>7826074344</v>
      </c>
      <c r="C128" s="27">
        <v>781001001</v>
      </c>
      <c r="D128" s="12" t="s">
        <v>352</v>
      </c>
      <c r="E128" s="12">
        <v>26322161</v>
      </c>
    </row>
    <row r="129" spans="1:5" ht="22.5">
      <c r="A129" s="41" t="s">
        <v>52</v>
      </c>
      <c r="B129" s="12">
        <v>7810537540</v>
      </c>
      <c r="C129" s="27">
        <v>783450001</v>
      </c>
      <c r="D129" s="12" t="s">
        <v>107</v>
      </c>
      <c r="E129" s="12">
        <v>26515996</v>
      </c>
    </row>
    <row r="130" spans="1:5" ht="22.5">
      <c r="A130" s="41" t="s">
        <v>53</v>
      </c>
      <c r="B130" s="12">
        <v>7802001308</v>
      </c>
      <c r="C130" s="27">
        <v>783450001</v>
      </c>
      <c r="D130" s="12" t="s">
        <v>107</v>
      </c>
      <c r="E130" s="12">
        <v>26422094</v>
      </c>
    </row>
    <row r="131" spans="1:5" ht="22.5">
      <c r="A131" s="41" t="s">
        <v>54</v>
      </c>
      <c r="B131" s="12">
        <v>7801020019</v>
      </c>
      <c r="C131" s="27">
        <v>780101001</v>
      </c>
      <c r="D131" s="12" t="s">
        <v>107</v>
      </c>
      <c r="E131" s="12">
        <v>26422130</v>
      </c>
    </row>
    <row r="132" spans="1:4" ht="22.5">
      <c r="A132" s="41" t="s">
        <v>393</v>
      </c>
      <c r="B132" s="12">
        <v>7839330845</v>
      </c>
      <c r="C132" s="27">
        <v>784201001</v>
      </c>
      <c r="D132" s="12" t="s">
        <v>394</v>
      </c>
    </row>
    <row r="133" spans="1:5" ht="22.5">
      <c r="A133" s="41" t="s">
        <v>393</v>
      </c>
      <c r="B133" s="12">
        <v>7839330845</v>
      </c>
      <c r="C133" s="27">
        <v>781301001</v>
      </c>
      <c r="D133" s="12" t="s">
        <v>394</v>
      </c>
      <c r="E133" s="12">
        <v>26506690</v>
      </c>
    </row>
    <row r="134" spans="1:5" ht="22.5">
      <c r="A134" s="41" t="s">
        <v>150</v>
      </c>
      <c r="B134" s="12">
        <v>7702707386</v>
      </c>
      <c r="C134" s="27">
        <v>781343001</v>
      </c>
      <c r="D134" s="12" t="s">
        <v>342</v>
      </c>
      <c r="E134" s="12">
        <v>27323158</v>
      </c>
    </row>
    <row r="135" spans="1:5" ht="22.5">
      <c r="A135" s="41" t="s">
        <v>56</v>
      </c>
      <c r="B135" s="12">
        <v>7810216498</v>
      </c>
      <c r="C135" s="27">
        <v>781001001</v>
      </c>
      <c r="D135" s="12" t="s">
        <v>106</v>
      </c>
      <c r="E135" s="12">
        <v>26590970</v>
      </c>
    </row>
    <row r="136" spans="1:5" ht="22.5">
      <c r="A136" s="41" t="s">
        <v>214</v>
      </c>
      <c r="B136" s="12">
        <v>7830000680</v>
      </c>
      <c r="C136" s="27">
        <v>780601001</v>
      </c>
      <c r="D136" s="12" t="s">
        <v>106</v>
      </c>
      <c r="E136" s="12">
        <v>28155094</v>
      </c>
    </row>
    <row r="137" spans="1:5" ht="11.25">
      <c r="A137" s="41" t="s">
        <v>139</v>
      </c>
      <c r="B137" s="12">
        <v>7841312071</v>
      </c>
      <c r="C137" s="27">
        <v>780501001</v>
      </c>
      <c r="D137" s="12" t="s">
        <v>120</v>
      </c>
      <c r="E137" s="12">
        <v>27054332</v>
      </c>
    </row>
    <row r="138" spans="1:5" ht="45">
      <c r="A138" s="41" t="s">
        <v>123</v>
      </c>
      <c r="B138" s="12">
        <v>7841312071</v>
      </c>
      <c r="C138" s="27">
        <v>780102001</v>
      </c>
      <c r="D138" s="12" t="s">
        <v>593</v>
      </c>
      <c r="E138" s="12">
        <v>26539356</v>
      </c>
    </row>
    <row r="139" spans="1:5" ht="22.5">
      <c r="A139" s="41" t="s">
        <v>193</v>
      </c>
      <c r="B139" s="12">
        <v>7825404448</v>
      </c>
      <c r="C139" s="27">
        <v>783450001</v>
      </c>
      <c r="D139" s="12" t="s">
        <v>185</v>
      </c>
      <c r="E139" s="12">
        <v>28091963</v>
      </c>
    </row>
    <row r="140" spans="1:5" ht="22.5">
      <c r="A140" s="41" t="s">
        <v>124</v>
      </c>
      <c r="B140" s="12">
        <v>7810577007</v>
      </c>
      <c r="C140" s="27">
        <v>781001001</v>
      </c>
      <c r="D140" s="12" t="s">
        <v>507</v>
      </c>
      <c r="E140" s="12">
        <v>26555650</v>
      </c>
    </row>
    <row r="141" spans="1:5" ht="22.5">
      <c r="A141" s="41" t="s">
        <v>58</v>
      </c>
      <c r="B141" s="12">
        <v>7810237177</v>
      </c>
      <c r="C141" s="27">
        <v>781001001</v>
      </c>
      <c r="D141" s="12" t="s">
        <v>185</v>
      </c>
      <c r="E141" s="12">
        <v>26422151</v>
      </c>
    </row>
    <row r="142" spans="1:5" ht="33.75">
      <c r="A142" s="41" t="s">
        <v>270</v>
      </c>
      <c r="B142" s="12">
        <v>7817015769</v>
      </c>
      <c r="C142" s="27">
        <v>783450001</v>
      </c>
      <c r="D142" s="12" t="s">
        <v>508</v>
      </c>
      <c r="E142" s="12">
        <v>28816484</v>
      </c>
    </row>
    <row r="143" spans="1:5" ht="11.25">
      <c r="A143" s="41" t="s">
        <v>395</v>
      </c>
      <c r="B143" s="12">
        <v>4716016979</v>
      </c>
      <c r="C143" s="27">
        <v>997450001</v>
      </c>
      <c r="D143" s="12" t="s">
        <v>352</v>
      </c>
      <c r="E143" s="12">
        <v>27954259</v>
      </c>
    </row>
    <row r="144" spans="1:5" ht="22.5">
      <c r="A144" s="41" t="s">
        <v>161</v>
      </c>
      <c r="B144" s="12">
        <v>7806008745</v>
      </c>
      <c r="C144" s="27">
        <v>780601001</v>
      </c>
      <c r="D144" s="12" t="s">
        <v>183</v>
      </c>
      <c r="E144" s="12">
        <v>27961378</v>
      </c>
    </row>
    <row r="145" spans="1:5" ht="22.5">
      <c r="A145" s="41" t="s">
        <v>209</v>
      </c>
      <c r="B145" s="12">
        <v>7838418751</v>
      </c>
      <c r="C145" s="27">
        <v>997850001</v>
      </c>
      <c r="D145" s="12" t="s">
        <v>107</v>
      </c>
      <c r="E145" s="12">
        <v>28152736</v>
      </c>
    </row>
    <row r="146" spans="1:5" ht="22.5">
      <c r="A146" s="41" t="s">
        <v>203</v>
      </c>
      <c r="B146" s="12">
        <v>7806016697</v>
      </c>
      <c r="C146" s="27">
        <v>780601001</v>
      </c>
      <c r="D146" s="12" t="s">
        <v>107</v>
      </c>
      <c r="E146" s="12">
        <v>28145322</v>
      </c>
    </row>
    <row r="147" spans="1:5" ht="33.75">
      <c r="A147" s="41" t="s">
        <v>125</v>
      </c>
      <c r="B147" s="12">
        <v>7813323258</v>
      </c>
      <c r="C147" s="27">
        <v>780501001</v>
      </c>
      <c r="D147" s="12" t="s">
        <v>594</v>
      </c>
      <c r="E147" s="12">
        <v>26533887</v>
      </c>
    </row>
    <row r="148" spans="1:5" ht="11.25">
      <c r="A148" s="41" t="s">
        <v>396</v>
      </c>
      <c r="B148" s="12">
        <v>7743628060</v>
      </c>
      <c r="C148" s="27">
        <v>774301001</v>
      </c>
      <c r="D148" s="12" t="s">
        <v>349</v>
      </c>
      <c r="E148" s="12">
        <v>26569253</v>
      </c>
    </row>
    <row r="149" spans="1:5" ht="22.5">
      <c r="A149" s="41" t="s">
        <v>176</v>
      </c>
      <c r="B149" s="12">
        <v>7801032688</v>
      </c>
      <c r="C149" s="27">
        <v>780101001</v>
      </c>
      <c r="D149" s="12" t="s">
        <v>188</v>
      </c>
      <c r="E149" s="12">
        <v>28042447</v>
      </c>
    </row>
    <row r="150" spans="1:5" ht="22.5">
      <c r="A150" s="41" t="s">
        <v>242</v>
      </c>
      <c r="B150" s="12">
        <v>7804509545</v>
      </c>
      <c r="C150" s="27">
        <v>780401001</v>
      </c>
      <c r="D150" s="12" t="s">
        <v>106</v>
      </c>
      <c r="E150" s="12">
        <v>28427914</v>
      </c>
    </row>
    <row r="151" spans="1:5" ht="22.5">
      <c r="A151" s="41" t="s">
        <v>126</v>
      </c>
      <c r="B151" s="12">
        <v>7826101774</v>
      </c>
      <c r="C151" s="27">
        <v>783801001</v>
      </c>
      <c r="D151" s="12" t="s">
        <v>107</v>
      </c>
      <c r="E151" s="12">
        <v>26421969</v>
      </c>
    </row>
    <row r="152" spans="1:5" ht="11.25">
      <c r="A152" s="41" t="s">
        <v>153</v>
      </c>
      <c r="B152" s="12">
        <v>7805185251</v>
      </c>
      <c r="C152" s="27">
        <v>781101001</v>
      </c>
      <c r="D152" s="12" t="s">
        <v>127</v>
      </c>
      <c r="E152" s="12">
        <v>26361105</v>
      </c>
    </row>
    <row r="153" spans="1:5" ht="22.5">
      <c r="A153" s="41" t="s">
        <v>140</v>
      </c>
      <c r="B153" s="12">
        <v>7826135075</v>
      </c>
      <c r="C153" s="27">
        <v>781301001</v>
      </c>
      <c r="D153" s="12" t="s">
        <v>106</v>
      </c>
      <c r="E153" s="12">
        <v>27819284</v>
      </c>
    </row>
    <row r="154" spans="1:5" ht="22.5">
      <c r="A154" s="41" t="s">
        <v>234</v>
      </c>
      <c r="B154" s="12">
        <v>7813554914</v>
      </c>
      <c r="C154" s="27">
        <v>781301001</v>
      </c>
      <c r="D154" s="12" t="s">
        <v>106</v>
      </c>
      <c r="E154" s="12">
        <v>28454938</v>
      </c>
    </row>
    <row r="155" spans="1:5" ht="22.5">
      <c r="A155" s="41" t="s">
        <v>210</v>
      </c>
      <c r="B155" s="12">
        <v>7801560631</v>
      </c>
      <c r="C155" s="27">
        <v>780101001</v>
      </c>
      <c r="D155" s="12" t="s">
        <v>188</v>
      </c>
      <c r="E155" s="12">
        <v>28152680</v>
      </c>
    </row>
    <row r="156" spans="1:5" ht="56.25">
      <c r="A156" s="41" t="s">
        <v>59</v>
      </c>
      <c r="B156" s="12">
        <v>7703590927</v>
      </c>
      <c r="C156" s="27">
        <v>785050001</v>
      </c>
      <c r="D156" s="12" t="s">
        <v>595</v>
      </c>
      <c r="E156" s="12">
        <v>26555079</v>
      </c>
    </row>
    <row r="157" spans="1:5" ht="22.5">
      <c r="A157" s="41" t="s">
        <v>177</v>
      </c>
      <c r="B157" s="12">
        <v>7840332364</v>
      </c>
      <c r="C157" s="27">
        <v>784001001</v>
      </c>
      <c r="D157" s="12" t="s">
        <v>107</v>
      </c>
      <c r="E157" s="12">
        <v>28042558</v>
      </c>
    </row>
    <row r="158" spans="1:5" ht="22.5">
      <c r="A158" s="41" t="s">
        <v>159</v>
      </c>
      <c r="B158" s="12">
        <v>4703088415</v>
      </c>
      <c r="C158" s="27">
        <v>781101001</v>
      </c>
      <c r="D158" s="12" t="s">
        <v>106</v>
      </c>
      <c r="E158" s="12">
        <v>27953647</v>
      </c>
    </row>
    <row r="159" spans="1:5" ht="22.5">
      <c r="A159" s="41" t="s">
        <v>205</v>
      </c>
      <c r="B159" s="12">
        <v>7805018099</v>
      </c>
      <c r="C159" s="27">
        <v>781001001</v>
      </c>
      <c r="D159" s="12" t="s">
        <v>106</v>
      </c>
      <c r="E159" s="12">
        <v>26424110</v>
      </c>
    </row>
    <row r="160" spans="1:5" ht="11.25">
      <c r="A160" s="41" t="s">
        <v>397</v>
      </c>
      <c r="B160" s="12">
        <v>7804511368</v>
      </c>
      <c r="C160" s="27">
        <v>780401001</v>
      </c>
      <c r="D160" s="12" t="s">
        <v>352</v>
      </c>
      <c r="E160" s="12">
        <v>28505242</v>
      </c>
    </row>
    <row r="161" spans="1:5" ht="22.5">
      <c r="A161" s="41" t="s">
        <v>60</v>
      </c>
      <c r="B161" s="12">
        <v>7820304249</v>
      </c>
      <c r="C161" s="27">
        <v>782001001</v>
      </c>
      <c r="D161" s="12" t="s">
        <v>106</v>
      </c>
      <c r="E161" s="12">
        <v>26838677</v>
      </c>
    </row>
    <row r="162" spans="1:5" ht="11.25">
      <c r="A162" s="41" t="s">
        <v>398</v>
      </c>
      <c r="B162" s="12">
        <v>7728587330</v>
      </c>
      <c r="C162" s="27">
        <v>772801001</v>
      </c>
      <c r="D162" s="12" t="s">
        <v>349</v>
      </c>
      <c r="E162" s="12">
        <v>26427401</v>
      </c>
    </row>
    <row r="163" spans="1:5" ht="11.25">
      <c r="A163" s="41" t="s">
        <v>399</v>
      </c>
      <c r="B163" s="12">
        <v>7817045570</v>
      </c>
      <c r="C163" s="27">
        <v>781701001</v>
      </c>
      <c r="D163" s="12" t="s">
        <v>365</v>
      </c>
      <c r="E163" s="12">
        <v>26506672</v>
      </c>
    </row>
    <row r="164" spans="1:5" ht="33.75">
      <c r="A164" s="41" t="s">
        <v>228</v>
      </c>
      <c r="B164" s="12">
        <v>7804099257</v>
      </c>
      <c r="C164" s="27">
        <v>784301001</v>
      </c>
      <c r="D164" s="12" t="s">
        <v>596</v>
      </c>
      <c r="E164" s="12">
        <v>28448967</v>
      </c>
    </row>
    <row r="165" spans="1:5" ht="22.5">
      <c r="A165" s="41" t="s">
        <v>62</v>
      </c>
      <c r="B165" s="12">
        <v>7802127477</v>
      </c>
      <c r="C165" s="27">
        <v>780201001</v>
      </c>
      <c r="D165" s="12" t="s">
        <v>107</v>
      </c>
      <c r="E165" s="12">
        <v>26361092</v>
      </c>
    </row>
    <row r="166" spans="1:5" ht="11.25">
      <c r="A166" s="41" t="s">
        <v>400</v>
      </c>
      <c r="B166" s="12">
        <v>7817302964</v>
      </c>
      <c r="C166" s="27">
        <v>781701001</v>
      </c>
      <c r="D166" s="12" t="s">
        <v>352</v>
      </c>
      <c r="E166" s="12">
        <v>26608446</v>
      </c>
    </row>
    <row r="167" spans="1:5" ht="22.5">
      <c r="A167" s="41" t="s">
        <v>178</v>
      </c>
      <c r="B167" s="12">
        <v>7717662353</v>
      </c>
      <c r="C167" s="27">
        <v>781101001</v>
      </c>
      <c r="D167" s="12" t="s">
        <v>106</v>
      </c>
      <c r="E167" s="12">
        <v>28042497</v>
      </c>
    </row>
    <row r="168" spans="1:5" ht="22.5">
      <c r="A168" s="41" t="s">
        <v>197</v>
      </c>
      <c r="B168" s="12">
        <v>7806150886</v>
      </c>
      <c r="C168" s="27">
        <v>780601001</v>
      </c>
      <c r="D168" s="12" t="s">
        <v>106</v>
      </c>
      <c r="E168" s="12">
        <v>28134896</v>
      </c>
    </row>
    <row r="169" spans="1:5" ht="11.25">
      <c r="A169" s="41" t="s">
        <v>401</v>
      </c>
      <c r="B169" s="12">
        <v>1103029229</v>
      </c>
      <c r="C169" s="27">
        <v>352801001</v>
      </c>
      <c r="D169" s="12" t="s">
        <v>349</v>
      </c>
      <c r="E169" s="12">
        <v>27855290</v>
      </c>
    </row>
    <row r="170" spans="1:5" ht="22.5">
      <c r="A170" s="41" t="s">
        <v>196</v>
      </c>
      <c r="B170" s="12">
        <v>7804349796</v>
      </c>
      <c r="C170" s="27">
        <v>780401001</v>
      </c>
      <c r="D170" s="12" t="s">
        <v>188</v>
      </c>
      <c r="E170" s="12">
        <v>28122490</v>
      </c>
    </row>
    <row r="171" spans="1:5" ht="11.25">
      <c r="A171" s="41" t="s">
        <v>128</v>
      </c>
      <c r="B171" s="12">
        <v>7805065476</v>
      </c>
      <c r="C171" s="27">
        <v>780501001</v>
      </c>
      <c r="D171" s="12" t="s">
        <v>127</v>
      </c>
      <c r="E171" s="12">
        <v>26421911</v>
      </c>
    </row>
    <row r="172" spans="1:5" ht="11.25">
      <c r="A172" s="41" t="s">
        <v>402</v>
      </c>
      <c r="B172" s="12">
        <v>7801244509</v>
      </c>
      <c r="C172" s="27">
        <v>780101001</v>
      </c>
      <c r="D172" s="12" t="s">
        <v>403</v>
      </c>
      <c r="E172" s="12">
        <v>27401249</v>
      </c>
    </row>
    <row r="173" spans="1:5" ht="22.5">
      <c r="A173" s="41" t="s">
        <v>63</v>
      </c>
      <c r="B173" s="12">
        <v>7802310698</v>
      </c>
      <c r="C173" s="27">
        <v>780201001</v>
      </c>
      <c r="D173" s="12" t="s">
        <v>252</v>
      </c>
      <c r="E173" s="12">
        <v>26361093</v>
      </c>
    </row>
    <row r="174" spans="1:5" ht="22.5">
      <c r="A174" s="41" t="s">
        <v>191</v>
      </c>
      <c r="B174" s="12">
        <v>7817330143</v>
      </c>
      <c r="C174" s="27">
        <v>781701001</v>
      </c>
      <c r="D174" s="12" t="s">
        <v>107</v>
      </c>
      <c r="E174" s="12">
        <v>28041958</v>
      </c>
    </row>
    <row r="175" spans="1:5" ht="22.5">
      <c r="A175" s="41" t="s">
        <v>64</v>
      </c>
      <c r="B175" s="12">
        <v>7801185204</v>
      </c>
      <c r="C175" s="27">
        <v>784101001</v>
      </c>
      <c r="D175" s="12" t="s">
        <v>183</v>
      </c>
      <c r="E175" s="12">
        <v>27546308</v>
      </c>
    </row>
    <row r="176" spans="1:5" ht="11.25">
      <c r="A176" s="41" t="s">
        <v>404</v>
      </c>
      <c r="B176" s="12">
        <v>7839418306</v>
      </c>
      <c r="C176" s="27">
        <v>783901001</v>
      </c>
      <c r="D176" s="12" t="s">
        <v>349</v>
      </c>
      <c r="E176" s="12">
        <v>28042091</v>
      </c>
    </row>
    <row r="177" spans="1:5" ht="11.25">
      <c r="A177" s="41" t="s">
        <v>405</v>
      </c>
      <c r="B177" s="12">
        <v>4719017995</v>
      </c>
      <c r="C177" s="27">
        <v>470501001</v>
      </c>
      <c r="D177" s="12" t="s">
        <v>346</v>
      </c>
      <c r="E177" s="12">
        <v>28459203</v>
      </c>
    </row>
    <row r="178" spans="1:5" ht="33.75">
      <c r="A178" s="41" t="s">
        <v>129</v>
      </c>
      <c r="B178" s="12">
        <v>7811322925</v>
      </c>
      <c r="C178" s="27">
        <v>781101001</v>
      </c>
      <c r="D178" s="12" t="s">
        <v>510</v>
      </c>
      <c r="E178" s="12">
        <v>26361113</v>
      </c>
    </row>
    <row r="179" spans="1:5" ht="22.5">
      <c r="A179" s="41" t="s">
        <v>211</v>
      </c>
      <c r="B179" s="12">
        <v>7802118578</v>
      </c>
      <c r="C179" s="27">
        <v>997350001</v>
      </c>
      <c r="D179" s="12" t="s">
        <v>106</v>
      </c>
      <c r="E179" s="12">
        <v>28152725</v>
      </c>
    </row>
    <row r="180" spans="1:5" ht="22.5">
      <c r="A180" s="41" t="s">
        <v>221</v>
      </c>
      <c r="B180" s="12">
        <v>7806055343</v>
      </c>
      <c r="C180" s="27">
        <v>783450001</v>
      </c>
      <c r="D180" s="12" t="s">
        <v>107</v>
      </c>
      <c r="E180" s="12">
        <v>28266783</v>
      </c>
    </row>
    <row r="181" spans="1:5" ht="11.25">
      <c r="A181" s="41" t="s">
        <v>406</v>
      </c>
      <c r="B181" s="12">
        <v>7838017541</v>
      </c>
      <c r="C181" s="27">
        <v>783450001</v>
      </c>
      <c r="D181" s="12" t="s">
        <v>336</v>
      </c>
      <c r="E181" s="12">
        <v>26383117</v>
      </c>
    </row>
    <row r="182" spans="1:5" ht="11.25">
      <c r="A182" s="41" t="s">
        <v>130</v>
      </c>
      <c r="B182" s="12">
        <v>7825487243</v>
      </c>
      <c r="C182" s="27">
        <v>784101001</v>
      </c>
      <c r="D182" s="12" t="s">
        <v>127</v>
      </c>
      <c r="E182" s="12">
        <v>26422005</v>
      </c>
    </row>
    <row r="183" spans="1:5" ht="33.75">
      <c r="A183" s="41" t="s">
        <v>65</v>
      </c>
      <c r="B183" s="12">
        <v>7838024362</v>
      </c>
      <c r="C183" s="27">
        <v>783450001</v>
      </c>
      <c r="D183" s="12" t="s">
        <v>597</v>
      </c>
      <c r="E183" s="12">
        <v>26422017</v>
      </c>
    </row>
    <row r="184" spans="1:5" ht="11.25">
      <c r="A184" s="41" t="s">
        <v>407</v>
      </c>
      <c r="B184" s="12">
        <v>7802849641</v>
      </c>
      <c r="C184" s="27">
        <v>780201001</v>
      </c>
      <c r="D184" s="12" t="s">
        <v>349</v>
      </c>
      <c r="E184" s="12">
        <v>26424139</v>
      </c>
    </row>
    <row r="185" spans="1:5" ht="22.5">
      <c r="A185" s="41" t="s">
        <v>157</v>
      </c>
      <c r="B185" s="12">
        <v>7811394126</v>
      </c>
      <c r="C185" s="27">
        <v>781101001</v>
      </c>
      <c r="D185" s="12" t="s">
        <v>106</v>
      </c>
      <c r="E185" s="12">
        <v>27880391</v>
      </c>
    </row>
    <row r="186" spans="1:5" ht="22.5">
      <c r="A186" s="41" t="s">
        <v>155</v>
      </c>
      <c r="B186" s="12">
        <v>7801374265</v>
      </c>
      <c r="C186" s="27">
        <v>781601001</v>
      </c>
      <c r="D186" s="12" t="s">
        <v>598</v>
      </c>
      <c r="E186" s="12">
        <v>26322164</v>
      </c>
    </row>
    <row r="187" spans="1:5" ht="22.5">
      <c r="A187" s="41" t="s">
        <v>408</v>
      </c>
      <c r="B187" s="12">
        <v>7811562684</v>
      </c>
      <c r="C187" s="27">
        <v>781101001</v>
      </c>
      <c r="D187" s="12" t="s">
        <v>106</v>
      </c>
      <c r="E187" s="12">
        <v>28827606</v>
      </c>
    </row>
    <row r="188" spans="1:5" ht="22.5">
      <c r="A188" s="41" t="s">
        <v>66</v>
      </c>
      <c r="B188" s="12">
        <v>7810095885</v>
      </c>
      <c r="C188" s="27">
        <v>781001001</v>
      </c>
      <c r="D188" s="12" t="s">
        <v>107</v>
      </c>
      <c r="E188" s="12">
        <v>26361108</v>
      </c>
    </row>
    <row r="189" spans="1:5" ht="11.25">
      <c r="A189" s="41" t="s">
        <v>409</v>
      </c>
      <c r="B189" s="12">
        <v>7840447460</v>
      </c>
      <c r="C189" s="27">
        <v>784001001</v>
      </c>
      <c r="D189" s="12" t="s">
        <v>349</v>
      </c>
      <c r="E189" s="12">
        <v>28423754</v>
      </c>
    </row>
    <row r="190" spans="1:5" ht="11.25">
      <c r="A190" s="41" t="s">
        <v>410</v>
      </c>
      <c r="B190" s="12">
        <v>7706525041</v>
      </c>
      <c r="C190" s="27">
        <v>772501001</v>
      </c>
      <c r="D190" s="12" t="s">
        <v>349</v>
      </c>
      <c r="E190" s="12">
        <v>26416221</v>
      </c>
    </row>
    <row r="191" spans="1:5" ht="11.25">
      <c r="A191" s="41" t="s">
        <v>411</v>
      </c>
      <c r="B191" s="12">
        <v>7729667652</v>
      </c>
      <c r="C191" s="27">
        <v>772901001</v>
      </c>
      <c r="D191" s="12" t="s">
        <v>349</v>
      </c>
      <c r="E191" s="12">
        <v>27666778</v>
      </c>
    </row>
    <row r="192" spans="1:5" ht="11.25">
      <c r="A192" s="41" t="s">
        <v>412</v>
      </c>
      <c r="B192" s="12">
        <v>7706284124</v>
      </c>
      <c r="C192" s="27">
        <v>770601001</v>
      </c>
      <c r="D192" s="12" t="s">
        <v>349</v>
      </c>
      <c r="E192" s="12">
        <v>26502786</v>
      </c>
    </row>
    <row r="193" spans="1:5" ht="11.25">
      <c r="A193" s="41" t="s">
        <v>511</v>
      </c>
      <c r="B193" s="12">
        <v>7814628982</v>
      </c>
      <c r="C193" s="27">
        <v>781401001</v>
      </c>
      <c r="D193" s="12" t="s">
        <v>352</v>
      </c>
      <c r="E193" s="12">
        <v>26820325</v>
      </c>
    </row>
    <row r="194" spans="1:5" ht="11.25">
      <c r="A194" s="41" t="s">
        <v>413</v>
      </c>
      <c r="B194" s="12">
        <v>7802742264</v>
      </c>
      <c r="C194" s="27">
        <v>780201001</v>
      </c>
      <c r="D194" s="12" t="s">
        <v>352</v>
      </c>
      <c r="E194" s="12">
        <v>27546318</v>
      </c>
    </row>
    <row r="195" spans="1:5" ht="22.5">
      <c r="A195" s="41" t="s">
        <v>67</v>
      </c>
      <c r="B195" s="12">
        <v>7817044495</v>
      </c>
      <c r="C195" s="27">
        <v>781701001</v>
      </c>
      <c r="D195" s="12" t="s">
        <v>107</v>
      </c>
      <c r="E195" s="12">
        <v>26597829</v>
      </c>
    </row>
    <row r="196" spans="1:5" ht="22.5">
      <c r="A196" s="41" t="s">
        <v>215</v>
      </c>
      <c r="B196" s="12">
        <v>7802437912</v>
      </c>
      <c r="C196" s="27">
        <v>780201001</v>
      </c>
      <c r="D196" s="12" t="s">
        <v>252</v>
      </c>
      <c r="E196" s="12">
        <v>28155105</v>
      </c>
    </row>
    <row r="197" spans="1:5" ht="11.25">
      <c r="A197" s="41" t="s">
        <v>283</v>
      </c>
      <c r="B197" s="12">
        <v>7801583967</v>
      </c>
      <c r="C197" s="27">
        <v>780101001</v>
      </c>
      <c r="D197" s="12" t="s">
        <v>374</v>
      </c>
      <c r="E197" s="12">
        <v>28799275</v>
      </c>
    </row>
    <row r="198" spans="1:5" ht="11.25">
      <c r="A198" s="41" t="s">
        <v>414</v>
      </c>
      <c r="B198" s="12">
        <v>7810015329</v>
      </c>
      <c r="C198" s="27">
        <v>781001001</v>
      </c>
      <c r="E198" s="12">
        <v>26422761</v>
      </c>
    </row>
    <row r="199" spans="1:5" ht="11.25">
      <c r="A199" s="41" t="s">
        <v>415</v>
      </c>
      <c r="B199" s="12">
        <v>7804355599</v>
      </c>
      <c r="C199" s="27">
        <v>780401001</v>
      </c>
      <c r="D199" s="12" t="s">
        <v>349</v>
      </c>
      <c r="E199" s="12">
        <v>26424150</v>
      </c>
    </row>
    <row r="200" spans="1:5" ht="22.5">
      <c r="A200" s="41" t="s">
        <v>219</v>
      </c>
      <c r="B200" s="12">
        <v>7802385950</v>
      </c>
      <c r="C200" s="27">
        <v>780201001</v>
      </c>
      <c r="D200" s="12" t="s">
        <v>107</v>
      </c>
      <c r="E200" s="12">
        <v>28255011</v>
      </c>
    </row>
    <row r="201" spans="1:5" ht="11.25">
      <c r="A201" s="41" t="s">
        <v>416</v>
      </c>
      <c r="B201" s="12">
        <v>7839472279</v>
      </c>
      <c r="C201" s="27">
        <v>783901001</v>
      </c>
      <c r="D201" s="12" t="s">
        <v>352</v>
      </c>
      <c r="E201" s="12">
        <v>28505252</v>
      </c>
    </row>
    <row r="202" spans="1:5" ht="11.25">
      <c r="A202" s="41" t="s">
        <v>417</v>
      </c>
      <c r="B202" s="12">
        <v>7802456200</v>
      </c>
      <c r="C202" s="27">
        <v>780601001</v>
      </c>
      <c r="D202" s="12" t="s">
        <v>352</v>
      </c>
      <c r="E202" s="12">
        <v>26840521</v>
      </c>
    </row>
    <row r="203" spans="1:5" ht="22.5">
      <c r="A203" s="41" t="s">
        <v>141</v>
      </c>
      <c r="B203" s="12">
        <v>7802338277</v>
      </c>
      <c r="C203" s="27">
        <v>780201001</v>
      </c>
      <c r="D203" s="12" t="s">
        <v>107</v>
      </c>
      <c r="E203" s="12">
        <v>27831333</v>
      </c>
    </row>
    <row r="204" spans="1:5" ht="11.25">
      <c r="A204" s="41" t="s">
        <v>418</v>
      </c>
      <c r="B204" s="12">
        <v>7838359464</v>
      </c>
      <c r="C204" s="27">
        <v>782001001</v>
      </c>
      <c r="D204" s="12" t="s">
        <v>352</v>
      </c>
      <c r="E204" s="12">
        <v>26597512</v>
      </c>
    </row>
    <row r="205" spans="1:5" ht="45">
      <c r="A205" s="41" t="s">
        <v>68</v>
      </c>
      <c r="B205" s="12">
        <v>7813479657</v>
      </c>
      <c r="C205" s="27">
        <v>781301001</v>
      </c>
      <c r="D205" s="12" t="s">
        <v>512</v>
      </c>
      <c r="E205" s="12">
        <v>27546295</v>
      </c>
    </row>
    <row r="206" spans="1:5" ht="22.5">
      <c r="A206" s="41" t="s">
        <v>272</v>
      </c>
      <c r="B206" s="12">
        <v>7805614870</v>
      </c>
      <c r="C206" s="27">
        <v>783901001</v>
      </c>
      <c r="D206" s="12" t="s">
        <v>419</v>
      </c>
      <c r="E206" s="12">
        <v>28509704</v>
      </c>
    </row>
    <row r="207" spans="1:5" ht="22.5">
      <c r="A207" s="41" t="s">
        <v>70</v>
      </c>
      <c r="B207" s="12">
        <v>7820029472</v>
      </c>
      <c r="C207" s="27">
        <v>782001001</v>
      </c>
      <c r="D207" s="12" t="s">
        <v>106</v>
      </c>
      <c r="E207" s="12">
        <v>26361121</v>
      </c>
    </row>
    <row r="208" spans="1:5" ht="22.5">
      <c r="A208" s="41" t="s">
        <v>513</v>
      </c>
      <c r="B208" s="12">
        <v>7802853013</v>
      </c>
      <c r="C208" s="27">
        <v>780201001</v>
      </c>
      <c r="D208" s="12" t="s">
        <v>599</v>
      </c>
      <c r="E208" s="12">
        <v>28511826</v>
      </c>
    </row>
    <row r="209" spans="1:5" ht="22.5">
      <c r="A209" s="41" t="s">
        <v>195</v>
      </c>
      <c r="B209" s="12">
        <v>7810270209</v>
      </c>
      <c r="C209" s="27">
        <v>781001001</v>
      </c>
      <c r="D209" s="12" t="s">
        <v>106</v>
      </c>
      <c r="E209" s="12">
        <v>28113372</v>
      </c>
    </row>
    <row r="210" spans="1:5" ht="11.25">
      <c r="A210" s="41" t="s">
        <v>131</v>
      </c>
      <c r="B210" s="12">
        <v>7814122120</v>
      </c>
      <c r="C210" s="27">
        <v>781401001</v>
      </c>
      <c r="D210" s="12" t="s">
        <v>127</v>
      </c>
      <c r="E210" s="12">
        <v>26421986</v>
      </c>
    </row>
    <row r="211" spans="1:5" ht="33.75">
      <c r="A211" s="41" t="s">
        <v>223</v>
      </c>
      <c r="B211" s="12">
        <v>7806438628</v>
      </c>
      <c r="C211" s="27">
        <v>780601001</v>
      </c>
      <c r="D211" s="12" t="s">
        <v>508</v>
      </c>
      <c r="E211" s="12">
        <v>28422808</v>
      </c>
    </row>
    <row r="212" spans="1:5" ht="11.25">
      <c r="A212" s="41" t="s">
        <v>154</v>
      </c>
      <c r="B212" s="12">
        <v>7841314985</v>
      </c>
      <c r="C212" s="27">
        <v>784101001</v>
      </c>
      <c r="D212" s="12" t="s">
        <v>127</v>
      </c>
      <c r="E212" s="12">
        <v>26361135</v>
      </c>
    </row>
    <row r="213" spans="1:5" ht="22.5">
      <c r="A213" s="41" t="s">
        <v>163</v>
      </c>
      <c r="B213" s="12">
        <v>7839357460</v>
      </c>
      <c r="C213" s="27">
        <v>783901001</v>
      </c>
      <c r="D213" s="12" t="s">
        <v>106</v>
      </c>
      <c r="E213" s="12">
        <v>27971244</v>
      </c>
    </row>
    <row r="214" spans="1:5" ht="22.5">
      <c r="A214" s="41" t="s">
        <v>206</v>
      </c>
      <c r="B214" s="12">
        <v>7805519673</v>
      </c>
      <c r="C214" s="27">
        <v>783801001</v>
      </c>
      <c r="D214" s="12" t="s">
        <v>106</v>
      </c>
      <c r="E214" s="12">
        <v>28151979</v>
      </c>
    </row>
    <row r="215" spans="1:5" ht="22.5">
      <c r="A215" s="41" t="s">
        <v>273</v>
      </c>
      <c r="B215" s="12">
        <v>7841014910</v>
      </c>
      <c r="C215" s="27">
        <v>784101001</v>
      </c>
      <c r="D215" s="12" t="s">
        <v>600</v>
      </c>
      <c r="E215" s="12">
        <v>28798987</v>
      </c>
    </row>
    <row r="216" spans="1:5" ht="11.25">
      <c r="A216" s="41" t="s">
        <v>420</v>
      </c>
      <c r="B216" s="12">
        <v>7731411714</v>
      </c>
      <c r="C216" s="27">
        <v>773101001</v>
      </c>
      <c r="D216" s="12" t="s">
        <v>349</v>
      </c>
      <c r="E216" s="12">
        <v>27629946</v>
      </c>
    </row>
    <row r="217" spans="1:5" ht="22.5">
      <c r="A217" s="41" t="s">
        <v>169</v>
      </c>
      <c r="B217" s="12">
        <v>7820034338</v>
      </c>
      <c r="C217" s="27">
        <v>782001001</v>
      </c>
      <c r="D217" s="12" t="s">
        <v>106</v>
      </c>
      <c r="E217" s="12">
        <v>28001891</v>
      </c>
    </row>
    <row r="218" spans="1:5" ht="45">
      <c r="A218" s="41" t="s">
        <v>71</v>
      </c>
      <c r="B218" s="12">
        <v>7813114617</v>
      </c>
      <c r="C218" s="27">
        <v>781301001</v>
      </c>
      <c r="D218" s="12" t="s">
        <v>601</v>
      </c>
      <c r="E218" s="12">
        <v>26361115</v>
      </c>
    </row>
    <row r="219" spans="1:5" ht="22.5">
      <c r="A219" s="41" t="s">
        <v>190</v>
      </c>
      <c r="B219" s="12">
        <v>7810467163</v>
      </c>
      <c r="C219" s="27">
        <v>783101001</v>
      </c>
      <c r="D219" s="12" t="s">
        <v>107</v>
      </c>
      <c r="E219" s="12">
        <v>28042530</v>
      </c>
    </row>
    <row r="220" spans="1:5" ht="22.5">
      <c r="A220" s="41" t="s">
        <v>165</v>
      </c>
      <c r="B220" s="12">
        <v>7813109141</v>
      </c>
      <c r="C220" s="27">
        <v>781301001</v>
      </c>
      <c r="D220" s="12" t="s">
        <v>106</v>
      </c>
      <c r="E220" s="12">
        <v>27988538</v>
      </c>
    </row>
    <row r="221" spans="1:5" ht="22.5">
      <c r="A221" s="41" t="s">
        <v>179</v>
      </c>
      <c r="B221" s="12">
        <v>7810509293</v>
      </c>
      <c r="C221" s="27">
        <v>781001001</v>
      </c>
      <c r="D221" s="12" t="s">
        <v>106</v>
      </c>
      <c r="E221" s="12">
        <v>28042486</v>
      </c>
    </row>
    <row r="222" spans="1:5" ht="33.75">
      <c r="A222" s="41" t="s">
        <v>151</v>
      </c>
      <c r="B222" s="12">
        <v>7801160351</v>
      </c>
      <c r="C222" s="27">
        <v>781101001</v>
      </c>
      <c r="D222" s="12" t="s">
        <v>602</v>
      </c>
      <c r="E222" s="12">
        <v>27513672</v>
      </c>
    </row>
    <row r="223" spans="1:5" ht="22.5">
      <c r="A223" s="41" t="s">
        <v>156</v>
      </c>
      <c r="B223" s="12">
        <v>7804176134</v>
      </c>
      <c r="C223" s="27">
        <v>780401001</v>
      </c>
      <c r="D223" s="12" t="s">
        <v>106</v>
      </c>
      <c r="E223" s="12">
        <v>27848302</v>
      </c>
    </row>
    <row r="224" spans="1:5" ht="22.5">
      <c r="A224" s="41" t="s">
        <v>198</v>
      </c>
      <c r="B224" s="12">
        <v>7801089980</v>
      </c>
      <c r="C224" s="27">
        <v>780101001</v>
      </c>
      <c r="D224" s="12" t="s">
        <v>185</v>
      </c>
      <c r="E224" s="12">
        <v>28134965</v>
      </c>
    </row>
    <row r="225" spans="1:5" ht="22.5">
      <c r="A225" s="41" t="s">
        <v>94</v>
      </c>
      <c r="B225" s="12">
        <v>7806007029</v>
      </c>
      <c r="C225" s="27">
        <v>780601001</v>
      </c>
      <c r="D225" s="12" t="s">
        <v>241</v>
      </c>
      <c r="E225" s="12">
        <v>26422092</v>
      </c>
    </row>
    <row r="226" spans="1:5" ht="11.25">
      <c r="A226" s="41" t="s">
        <v>421</v>
      </c>
      <c r="B226" s="12">
        <v>7804488479</v>
      </c>
      <c r="C226" s="27">
        <v>780401001</v>
      </c>
      <c r="D226" s="12" t="s">
        <v>349</v>
      </c>
      <c r="E226" s="12">
        <v>28493125</v>
      </c>
    </row>
    <row r="227" spans="1:5" ht="11.25">
      <c r="A227" s="41" t="s">
        <v>422</v>
      </c>
      <c r="B227" s="12">
        <v>4211016825</v>
      </c>
      <c r="C227" s="27">
        <v>783901001</v>
      </c>
      <c r="D227" s="12" t="s">
        <v>349</v>
      </c>
      <c r="E227" s="12">
        <v>26512589</v>
      </c>
    </row>
    <row r="228" spans="1:5" ht="33.75">
      <c r="A228" s="41" t="s">
        <v>95</v>
      </c>
      <c r="B228" s="12">
        <v>7811375691</v>
      </c>
      <c r="C228" s="27">
        <v>781101001</v>
      </c>
      <c r="D228" s="12" t="s">
        <v>603</v>
      </c>
      <c r="E228" s="12">
        <v>26361114</v>
      </c>
    </row>
    <row r="229" spans="1:5" ht="22.5">
      <c r="A229" s="41" t="s">
        <v>164</v>
      </c>
      <c r="B229" s="12">
        <v>7806302458</v>
      </c>
      <c r="C229" s="27">
        <v>780601001</v>
      </c>
      <c r="D229" s="12" t="s">
        <v>107</v>
      </c>
      <c r="E229" s="12">
        <v>27976484</v>
      </c>
    </row>
    <row r="230" spans="1:5" ht="22.5">
      <c r="A230" s="41" t="s">
        <v>132</v>
      </c>
      <c r="B230" s="12">
        <v>7826087336</v>
      </c>
      <c r="C230" s="27">
        <v>783901001</v>
      </c>
      <c r="D230" s="12" t="s">
        <v>514</v>
      </c>
      <c r="E230" s="12">
        <v>26769190</v>
      </c>
    </row>
    <row r="231" spans="1:5" ht="11.25">
      <c r="A231" s="41" t="s">
        <v>133</v>
      </c>
      <c r="B231" s="12">
        <v>7841378040</v>
      </c>
      <c r="C231" s="27">
        <v>784101001</v>
      </c>
      <c r="D231" s="12" t="s">
        <v>604</v>
      </c>
      <c r="E231" s="12">
        <v>26641597</v>
      </c>
    </row>
    <row r="232" spans="1:5" ht="22.5">
      <c r="A232" s="41" t="s">
        <v>237</v>
      </c>
      <c r="B232" s="12">
        <v>7805387057</v>
      </c>
      <c r="C232" s="27">
        <v>780501001</v>
      </c>
      <c r="D232" s="12" t="s">
        <v>106</v>
      </c>
      <c r="E232" s="12">
        <v>26421941</v>
      </c>
    </row>
    <row r="233" spans="1:5" ht="22.5">
      <c r="A233" s="41" t="s">
        <v>423</v>
      </c>
      <c r="B233" s="12">
        <v>7806119950</v>
      </c>
      <c r="C233" s="27">
        <v>781301001</v>
      </c>
      <c r="D233" s="12" t="s">
        <v>107</v>
      </c>
      <c r="E233" s="12">
        <v>27517472</v>
      </c>
    </row>
    <row r="234" spans="1:5" ht="22.5">
      <c r="A234" s="41" t="s">
        <v>96</v>
      </c>
      <c r="B234" s="12">
        <v>7801379947</v>
      </c>
      <c r="C234" s="27">
        <v>780101001</v>
      </c>
      <c r="D234" s="12" t="s">
        <v>106</v>
      </c>
      <c r="E234" s="12">
        <v>26361090</v>
      </c>
    </row>
    <row r="235" spans="1:5" ht="11.25">
      <c r="A235" s="41" t="s">
        <v>134</v>
      </c>
      <c r="B235" s="12">
        <v>7811141414</v>
      </c>
      <c r="C235" s="27">
        <v>781101001</v>
      </c>
      <c r="D235" s="12" t="s">
        <v>127</v>
      </c>
      <c r="E235" s="12">
        <v>26361112</v>
      </c>
    </row>
    <row r="236" spans="1:5" ht="11.25">
      <c r="A236" s="41" t="s">
        <v>424</v>
      </c>
      <c r="B236" s="12">
        <v>1003100252</v>
      </c>
      <c r="C236" s="27">
        <v>100301001</v>
      </c>
      <c r="D236" s="12" t="s">
        <v>349</v>
      </c>
      <c r="E236" s="12">
        <v>26555876</v>
      </c>
    </row>
    <row r="237" spans="1:5" ht="22.5">
      <c r="A237" s="41" t="s">
        <v>97</v>
      </c>
      <c r="B237" s="12">
        <v>7826140438</v>
      </c>
      <c r="C237" s="27">
        <v>783901001</v>
      </c>
      <c r="D237" s="12" t="s">
        <v>252</v>
      </c>
      <c r="E237" s="12">
        <v>26361123</v>
      </c>
    </row>
    <row r="238" spans="1:5" ht="22.5">
      <c r="A238" s="41" t="s">
        <v>284</v>
      </c>
      <c r="B238" s="12">
        <v>7819025321</v>
      </c>
      <c r="C238" s="27">
        <v>781901001</v>
      </c>
      <c r="D238" s="12" t="s">
        <v>605</v>
      </c>
      <c r="E238" s="12">
        <v>28508632</v>
      </c>
    </row>
    <row r="239" spans="1:5" ht="22.5">
      <c r="A239" s="41" t="s">
        <v>224</v>
      </c>
      <c r="B239" s="12">
        <v>7814422759</v>
      </c>
      <c r="C239" s="27">
        <v>781401001</v>
      </c>
      <c r="D239" s="12" t="s">
        <v>106</v>
      </c>
      <c r="E239" s="12">
        <v>28423270</v>
      </c>
    </row>
    <row r="240" spans="1:5" ht="22.5">
      <c r="A240" s="41" t="s">
        <v>98</v>
      </c>
      <c r="B240" s="12">
        <v>7207009725</v>
      </c>
      <c r="C240" s="27">
        <v>783901001</v>
      </c>
      <c r="D240" s="12" t="s">
        <v>106</v>
      </c>
      <c r="E240" s="12">
        <v>26578046</v>
      </c>
    </row>
    <row r="241" spans="1:5" ht="22.5">
      <c r="A241" s="41" t="s">
        <v>274</v>
      </c>
      <c r="B241" s="12">
        <v>7703792360</v>
      </c>
      <c r="C241" s="27">
        <v>780701001</v>
      </c>
      <c r="D241" s="12" t="s">
        <v>107</v>
      </c>
      <c r="E241" s="12">
        <v>28496542</v>
      </c>
    </row>
    <row r="242" spans="1:5" ht="22.5">
      <c r="A242" s="41" t="s">
        <v>99</v>
      </c>
      <c r="B242" s="12">
        <v>7820027796</v>
      </c>
      <c r="C242" s="27">
        <v>782001001</v>
      </c>
      <c r="D242" s="12" t="s">
        <v>216</v>
      </c>
      <c r="E242" s="12">
        <v>26516049</v>
      </c>
    </row>
    <row r="243" spans="1:5" ht="22.5">
      <c r="A243" s="41" t="s">
        <v>285</v>
      </c>
      <c r="B243" s="12">
        <v>7827661874</v>
      </c>
      <c r="C243" s="27">
        <v>784301001</v>
      </c>
      <c r="D243" s="12" t="s">
        <v>425</v>
      </c>
      <c r="E243" s="12">
        <v>28505728</v>
      </c>
    </row>
    <row r="244" spans="1:3" ht="11.25">
      <c r="A244" s="41" t="s">
        <v>426</v>
      </c>
      <c r="B244" s="12">
        <v>7838452777</v>
      </c>
      <c r="C244" s="27">
        <v>783801001</v>
      </c>
    </row>
    <row r="245" spans="1:5" ht="22.5">
      <c r="A245" s="41" t="s">
        <v>217</v>
      </c>
      <c r="B245" s="12">
        <v>7820013553</v>
      </c>
      <c r="C245" s="27">
        <v>782001001</v>
      </c>
      <c r="D245" s="12" t="s">
        <v>252</v>
      </c>
      <c r="E245" s="12">
        <v>28191592</v>
      </c>
    </row>
    <row r="246" spans="1:5" ht="11.25">
      <c r="A246" s="41" t="s">
        <v>427</v>
      </c>
      <c r="B246" s="12">
        <v>7830001927</v>
      </c>
      <c r="C246" s="27">
        <v>785050001</v>
      </c>
      <c r="D246" s="12" t="s">
        <v>428</v>
      </c>
      <c r="E246" s="12">
        <v>28489980</v>
      </c>
    </row>
    <row r="247" spans="1:5" ht="22.5">
      <c r="A247" s="41" t="s">
        <v>429</v>
      </c>
      <c r="B247" s="12">
        <v>7806044006</v>
      </c>
      <c r="C247" s="27">
        <v>470301001</v>
      </c>
      <c r="D247" s="12" t="s">
        <v>430</v>
      </c>
      <c r="E247" s="12">
        <v>26422737</v>
      </c>
    </row>
    <row r="248" spans="1:5" ht="11.25">
      <c r="A248" s="41" t="s">
        <v>431</v>
      </c>
      <c r="B248" s="12">
        <v>7830000137</v>
      </c>
      <c r="C248" s="27">
        <v>783801001</v>
      </c>
      <c r="D248" s="12" t="s">
        <v>352</v>
      </c>
      <c r="E248" s="12">
        <v>26322158</v>
      </c>
    </row>
    <row r="249" spans="1:5" ht="45">
      <c r="A249" s="41" t="s">
        <v>186</v>
      </c>
      <c r="B249" s="12">
        <v>7830000970</v>
      </c>
      <c r="C249" s="27">
        <v>783450001</v>
      </c>
      <c r="D249" s="12" t="s">
        <v>432</v>
      </c>
      <c r="E249" s="12">
        <v>26322166</v>
      </c>
    </row>
    <row r="250" spans="1:5" ht="22.5">
      <c r="A250" s="41" t="s">
        <v>201</v>
      </c>
      <c r="B250" s="12">
        <v>7707049388</v>
      </c>
      <c r="C250" s="27">
        <v>784001001</v>
      </c>
      <c r="D250" s="12" t="s">
        <v>188</v>
      </c>
      <c r="E250" s="12">
        <v>26357538</v>
      </c>
    </row>
    <row r="251" spans="1:5" ht="22.5">
      <c r="A251" s="41" t="s">
        <v>275</v>
      </c>
      <c r="B251" s="12">
        <v>7813045547</v>
      </c>
      <c r="C251" s="27">
        <v>781301001</v>
      </c>
      <c r="D251" s="12" t="s">
        <v>252</v>
      </c>
      <c r="E251" s="12">
        <v>27995413</v>
      </c>
    </row>
    <row r="252" spans="1:5" ht="22.5">
      <c r="A252" s="41" t="s">
        <v>276</v>
      </c>
      <c r="B252" s="12">
        <v>7812029408</v>
      </c>
      <c r="C252" s="27">
        <v>783801001</v>
      </c>
      <c r="D252" s="12" t="s">
        <v>183</v>
      </c>
      <c r="E252" s="12">
        <v>28454949</v>
      </c>
    </row>
    <row r="253" spans="1:5" ht="22.5">
      <c r="A253" s="41" t="s">
        <v>181</v>
      </c>
      <c r="B253" s="12">
        <v>7805029012</v>
      </c>
      <c r="C253" s="27">
        <v>780501001</v>
      </c>
      <c r="D253" s="12" t="s">
        <v>107</v>
      </c>
      <c r="E253" s="12">
        <v>26361089</v>
      </c>
    </row>
    <row r="254" spans="1:5" ht="33.75">
      <c r="A254" s="41" t="s">
        <v>182</v>
      </c>
      <c r="B254" s="12">
        <v>7804040077</v>
      </c>
      <c r="C254" s="27">
        <v>780401001</v>
      </c>
      <c r="D254" s="12" t="s">
        <v>277</v>
      </c>
      <c r="E254" s="12">
        <v>26491915</v>
      </c>
    </row>
    <row r="255" spans="1:5" ht="22.5">
      <c r="A255" s="41" t="s">
        <v>278</v>
      </c>
      <c r="B255" s="12">
        <v>7812009592</v>
      </c>
      <c r="C255" s="27">
        <v>783801001</v>
      </c>
      <c r="D255" s="12" t="s">
        <v>216</v>
      </c>
      <c r="E255" s="12">
        <v>26422396</v>
      </c>
    </row>
    <row r="256" spans="1:5" ht="22.5">
      <c r="A256" s="41" t="s">
        <v>227</v>
      </c>
      <c r="B256" s="12">
        <v>7813045434</v>
      </c>
      <c r="C256" s="27">
        <v>781301001</v>
      </c>
      <c r="D256" s="12" t="s">
        <v>106</v>
      </c>
      <c r="E256" s="12">
        <v>28436138</v>
      </c>
    </row>
    <row r="257" spans="1:5" ht="22.5">
      <c r="A257" s="41" t="s">
        <v>236</v>
      </c>
      <c r="B257" s="12">
        <v>7817002417</v>
      </c>
      <c r="C257" s="27">
        <v>781701001</v>
      </c>
      <c r="D257" s="12" t="s">
        <v>106</v>
      </c>
      <c r="E257" s="12">
        <v>28485475</v>
      </c>
    </row>
    <row r="258" spans="1:5" ht="22.5">
      <c r="A258" s="41" t="s">
        <v>279</v>
      </c>
      <c r="B258" s="12">
        <v>7818001991</v>
      </c>
      <c r="C258" s="27">
        <v>784301001</v>
      </c>
      <c r="D258" s="12" t="s">
        <v>107</v>
      </c>
      <c r="E258" s="12">
        <v>28505234</v>
      </c>
    </row>
    <row r="259" spans="1:5" ht="22.5">
      <c r="A259" s="41" t="s">
        <v>100</v>
      </c>
      <c r="B259" s="12">
        <v>7805005950</v>
      </c>
      <c r="C259" s="27">
        <v>783450001</v>
      </c>
      <c r="D259" s="12" t="s">
        <v>107</v>
      </c>
      <c r="E259" s="12">
        <v>26361099</v>
      </c>
    </row>
    <row r="260" spans="1:5" ht="22.5">
      <c r="A260" s="41" t="s">
        <v>280</v>
      </c>
      <c r="B260" s="12">
        <v>7820016787</v>
      </c>
      <c r="C260" s="27">
        <v>782001001</v>
      </c>
      <c r="D260" s="12" t="s">
        <v>107</v>
      </c>
      <c r="E260" s="12">
        <v>28508026</v>
      </c>
    </row>
    <row r="261" spans="1:5" ht="11.25">
      <c r="A261" s="41" t="s">
        <v>433</v>
      </c>
      <c r="B261" s="12">
        <v>7814148129</v>
      </c>
      <c r="C261" s="27">
        <v>785050001</v>
      </c>
      <c r="D261" s="12" t="s">
        <v>352</v>
      </c>
      <c r="E261" s="12">
        <v>28262183</v>
      </c>
    </row>
    <row r="262" spans="1:5" ht="11.25">
      <c r="A262" s="41" t="s">
        <v>239</v>
      </c>
      <c r="B262" s="12">
        <v>4705029366</v>
      </c>
      <c r="C262" s="27">
        <v>470501001</v>
      </c>
      <c r="D262" s="12" t="s">
        <v>330</v>
      </c>
      <c r="E262" s="12">
        <v>26380420</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zoomScalePageLayoutView="0" workbookViewId="0" topLeftCell="A1">
      <selection activeCell="E24" sqref="E2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37" t="s">
        <v>18</v>
      </c>
      <c r="B1" s="37" t="s">
        <v>6</v>
      </c>
      <c r="C1" s="37" t="s">
        <v>7</v>
      </c>
      <c r="D1" s="37" t="s">
        <v>19</v>
      </c>
      <c r="E1" s="3" t="s">
        <v>21</v>
      </c>
    </row>
    <row r="2" spans="1:7" s="3" customFormat="1" ht="11.25">
      <c r="A2" s="37" t="s">
        <v>59</v>
      </c>
      <c r="B2" s="37">
        <v>7703590927</v>
      </c>
      <c r="C2" s="37">
        <v>785050001</v>
      </c>
      <c r="D2" s="37" t="s">
        <v>595</v>
      </c>
      <c r="E2" s="37">
        <v>26555079</v>
      </c>
      <c r="F2" s="37"/>
      <c r="G2" s="37"/>
    </row>
    <row r="3" spans="1:7" s="3" customFormat="1" ht="11.25">
      <c r="A3" s="37" t="s">
        <v>177</v>
      </c>
      <c r="B3" s="37">
        <v>7840332364</v>
      </c>
      <c r="C3" s="37">
        <v>784001001</v>
      </c>
      <c r="D3" s="37" t="s">
        <v>107</v>
      </c>
      <c r="E3" s="37">
        <v>28042558</v>
      </c>
      <c r="F3" s="37"/>
      <c r="G3" s="37"/>
    </row>
    <row r="4" spans="1:7" s="3" customFormat="1" ht="11.25">
      <c r="A4" s="37"/>
      <c r="B4" s="37"/>
      <c r="C4" s="37"/>
      <c r="D4" s="37"/>
      <c r="E4" s="37"/>
      <c r="F4" s="37"/>
      <c r="G4" s="37"/>
    </row>
    <row r="5" spans="1:7" s="3" customFormat="1" ht="11.25">
      <c r="A5" s="37"/>
      <c r="B5" s="37"/>
      <c r="C5" s="37"/>
      <c r="D5" s="37"/>
      <c r="E5" s="37"/>
      <c r="F5" s="37"/>
      <c r="G5" s="37"/>
    </row>
    <row r="6" spans="1:7" ht="11.25">
      <c r="A6" s="37"/>
      <c r="B6" s="37"/>
      <c r="C6" s="37"/>
      <c r="D6" s="37"/>
      <c r="E6" s="37"/>
      <c r="F6" s="37"/>
      <c r="G6" s="37"/>
    </row>
    <row r="7" spans="1:7" ht="11.25">
      <c r="A7" s="37"/>
      <c r="B7" s="37"/>
      <c r="C7" s="37"/>
      <c r="D7" s="37"/>
      <c r="E7" s="37"/>
      <c r="F7" s="37"/>
      <c r="G7" s="37"/>
    </row>
    <row r="8" spans="1:7" ht="11.25">
      <c r="A8" s="37"/>
      <c r="B8" s="37"/>
      <c r="C8" s="37"/>
      <c r="D8" s="37"/>
      <c r="E8" s="37"/>
      <c r="F8" s="37"/>
      <c r="G8" s="37"/>
    </row>
    <row r="9" spans="1:7" ht="11.25">
      <c r="A9" s="37"/>
      <c r="B9" s="37"/>
      <c r="C9" s="37"/>
      <c r="D9" s="37"/>
      <c r="E9" s="37"/>
      <c r="F9" s="37"/>
      <c r="G9" s="37"/>
    </row>
    <row r="10" spans="1:7" ht="11.25">
      <c r="A10" s="37"/>
      <c r="B10" s="37"/>
      <c r="C10" s="37"/>
      <c r="D10" s="37"/>
      <c r="E10" s="37"/>
      <c r="F10" s="37"/>
      <c r="G10" s="37"/>
    </row>
    <row r="11" spans="1:7" ht="11.25">
      <c r="A11" s="37"/>
      <c r="B11" s="37"/>
      <c r="C11" s="37"/>
      <c r="D11" s="37"/>
      <c r="E11" s="37"/>
      <c r="F11" s="37"/>
      <c r="G11" s="37"/>
    </row>
    <row r="12" spans="1:7" ht="11.25">
      <c r="A12" s="37"/>
      <c r="B12" s="37"/>
      <c r="C12" s="37"/>
      <c r="D12" s="37"/>
      <c r="E12" s="37"/>
      <c r="F12" s="37"/>
      <c r="G12" s="37"/>
    </row>
    <row r="13" spans="1:7" ht="11.25">
      <c r="A13" s="37"/>
      <c r="B13" s="37"/>
      <c r="C13" s="37"/>
      <c r="D13" s="37"/>
      <c r="E13" s="37"/>
      <c r="F13" s="37"/>
      <c r="G13" s="37"/>
    </row>
    <row r="14" spans="1:7" ht="11.25">
      <c r="A14" s="37"/>
      <c r="B14" s="37"/>
      <c r="C14" s="37"/>
      <c r="D14" s="37"/>
      <c r="E14" s="37"/>
      <c r="F14" s="37"/>
      <c r="G14" s="37"/>
    </row>
    <row r="15" spans="1:7" ht="11.25">
      <c r="A15" s="37"/>
      <c r="B15" s="37"/>
      <c r="C15" s="37"/>
      <c r="D15" s="37"/>
      <c r="E15" s="37"/>
      <c r="F15" s="37"/>
      <c r="G15" s="37"/>
    </row>
    <row r="16" spans="1:7" ht="11.25">
      <c r="A16" s="37"/>
      <c r="B16" s="37"/>
      <c r="C16" s="37"/>
      <c r="D16" s="37"/>
      <c r="E16" s="37"/>
      <c r="F16" s="37"/>
      <c r="G16" s="37"/>
    </row>
    <row r="17" spans="1:7" ht="11.25">
      <c r="A17" s="37"/>
      <c r="B17" s="37"/>
      <c r="C17" s="37"/>
      <c r="D17" s="37"/>
      <c r="E17" s="37"/>
      <c r="F17" s="37"/>
      <c r="G17" s="37"/>
    </row>
    <row r="18" spans="1:7" ht="11.25">
      <c r="A18" s="37"/>
      <c r="B18" s="37"/>
      <c r="C18" s="37"/>
      <c r="D18" s="37"/>
      <c r="E18" s="37"/>
      <c r="F18" s="37"/>
      <c r="G18" s="37"/>
    </row>
    <row r="19" spans="1:7" ht="11.25">
      <c r="A19" s="37"/>
      <c r="B19" s="37"/>
      <c r="C19" s="37"/>
      <c r="D19" s="37"/>
      <c r="E19" s="37"/>
      <c r="F19" s="37"/>
      <c r="G19" s="37"/>
    </row>
    <row r="20" spans="1:7" ht="11.25">
      <c r="A20" s="37"/>
      <c r="B20" s="37"/>
      <c r="C20" s="37"/>
      <c r="D20" s="37"/>
      <c r="E20" s="37"/>
      <c r="F20" s="37"/>
      <c r="G20" s="37"/>
    </row>
    <row r="21" spans="1:7" ht="11.25">
      <c r="A21" s="37"/>
      <c r="B21" s="37"/>
      <c r="C21" s="37"/>
      <c r="D21" s="37"/>
      <c r="E21" s="37"/>
      <c r="F21" s="37"/>
      <c r="G21" s="37"/>
    </row>
    <row r="22" spans="1:7" ht="11.25">
      <c r="A22" s="37"/>
      <c r="B22" s="37"/>
      <c r="C22" s="37"/>
      <c r="D22" s="37"/>
      <c r="E22" s="37"/>
      <c r="F22" s="37"/>
      <c r="G22" s="37"/>
    </row>
    <row r="23" spans="1:7" ht="11.25">
      <c r="A23" s="37"/>
      <c r="B23" s="37"/>
      <c r="C23" s="37"/>
      <c r="D23" s="37"/>
      <c r="E23" s="37"/>
      <c r="F23" s="37"/>
      <c r="G23" s="37"/>
    </row>
    <row r="24" spans="1:7" ht="11.25">
      <c r="A24" s="37"/>
      <c r="B24" s="37"/>
      <c r="C24" s="37"/>
      <c r="D24" s="37"/>
      <c r="E24" s="37"/>
      <c r="F24" s="37"/>
      <c r="G24" s="37"/>
    </row>
    <row r="25" spans="1:7" ht="11.25">
      <c r="A25" s="37"/>
      <c r="B25" s="37"/>
      <c r="C25" s="37"/>
      <c r="D25" s="37"/>
      <c r="E25" s="37"/>
      <c r="F25" s="37"/>
      <c r="G25" s="37"/>
    </row>
    <row r="26" spans="1:7" ht="11.25">
      <c r="A26" s="37"/>
      <c r="B26" s="37"/>
      <c r="C26" s="37"/>
      <c r="D26" s="37"/>
      <c r="E26" s="37"/>
      <c r="F26" s="37"/>
      <c r="G26" s="37"/>
    </row>
    <row r="27" spans="1:7" ht="11.25">
      <c r="A27" s="37"/>
      <c r="B27" s="37"/>
      <c r="C27" s="37"/>
      <c r="D27" s="37"/>
      <c r="E27" s="37"/>
      <c r="F27" s="37"/>
      <c r="G27" s="37"/>
    </row>
    <row r="28" spans="1:7" ht="11.25">
      <c r="A28" s="37"/>
      <c r="B28" s="37"/>
      <c r="C28" s="37"/>
      <c r="D28" s="37"/>
      <c r="E28" s="37"/>
      <c r="F28" s="37"/>
      <c r="G28" s="37"/>
    </row>
    <row r="29" spans="1:7" ht="11.25">
      <c r="A29" s="37"/>
      <c r="B29" s="37"/>
      <c r="C29" s="37"/>
      <c r="D29" s="37"/>
      <c r="E29" s="37"/>
      <c r="F29" s="37"/>
      <c r="G29" s="37"/>
    </row>
    <row r="30" spans="1:7" ht="11.25">
      <c r="A30" s="37"/>
      <c r="B30" s="37"/>
      <c r="C30" s="37"/>
      <c r="D30" s="37"/>
      <c r="E30" s="37"/>
      <c r="F30" s="37"/>
      <c r="G30" s="37"/>
    </row>
    <row r="31" spans="1:7" ht="11.25">
      <c r="A31" s="37"/>
      <c r="B31" s="37"/>
      <c r="C31" s="37"/>
      <c r="D31" s="37"/>
      <c r="E31" s="37"/>
      <c r="F31" s="37"/>
      <c r="G31" s="37"/>
    </row>
    <row r="32" spans="1:7" ht="11.25">
      <c r="A32" s="37"/>
      <c r="B32" s="37"/>
      <c r="C32" s="37"/>
      <c r="D32" s="37"/>
      <c r="E32" s="37"/>
      <c r="F32" s="37"/>
      <c r="G32" s="37"/>
    </row>
    <row r="33" spans="1:7" ht="11.25">
      <c r="A33" s="37"/>
      <c r="B33" s="37"/>
      <c r="C33" s="37"/>
      <c r="D33" s="37"/>
      <c r="E33" s="37"/>
      <c r="F33" s="37"/>
      <c r="G33" s="37"/>
    </row>
    <row r="34" spans="1:7" ht="11.25">
      <c r="A34" s="37"/>
      <c r="B34" s="37"/>
      <c r="C34" s="37"/>
      <c r="D34" s="37"/>
      <c r="E34" s="37"/>
      <c r="F34" s="37"/>
      <c r="G34" s="37"/>
    </row>
    <row r="35" spans="1:7" ht="11.25">
      <c r="A35" s="37"/>
      <c r="B35" s="37"/>
      <c r="C35" s="37"/>
      <c r="D35" s="37"/>
      <c r="E35" s="37"/>
      <c r="F35" s="37"/>
      <c r="G35" s="37"/>
    </row>
    <row r="36" spans="1:7" ht="11.25">
      <c r="A36" s="37"/>
      <c r="B36" s="37"/>
      <c r="C36" s="37"/>
      <c r="D36" s="37"/>
      <c r="E36" s="37"/>
      <c r="F36" s="37"/>
      <c r="G36" s="37"/>
    </row>
    <row r="37" spans="1:7" ht="11.25">
      <c r="A37" s="37"/>
      <c r="B37" s="37"/>
      <c r="C37" s="37"/>
      <c r="D37" s="37"/>
      <c r="E37" s="37"/>
      <c r="F37" s="37"/>
      <c r="G37" s="37"/>
    </row>
    <row r="38" spans="1:7" ht="11.25">
      <c r="A38" s="37"/>
      <c r="B38" s="37"/>
      <c r="C38" s="37"/>
      <c r="D38" s="37"/>
      <c r="E38" s="37"/>
      <c r="F38" s="37"/>
      <c r="G38" s="37"/>
    </row>
    <row r="39" spans="1:7" ht="11.25">
      <c r="A39" s="37"/>
      <c r="B39" s="37"/>
      <c r="C39" s="37"/>
      <c r="D39" s="37"/>
      <c r="E39" s="37"/>
      <c r="F39" s="37"/>
      <c r="G39" s="37"/>
    </row>
    <row r="40" spans="1:7" ht="11.25">
      <c r="A40" s="37"/>
      <c r="B40" s="37"/>
      <c r="C40" s="37"/>
      <c r="D40" s="37"/>
      <c r="E40" s="37"/>
      <c r="F40" s="37"/>
      <c r="G40" s="37"/>
    </row>
    <row r="41" spans="1:7" ht="11.25">
      <c r="A41" s="37"/>
      <c r="B41" s="37"/>
      <c r="C41" s="37"/>
      <c r="D41" s="37"/>
      <c r="E41" s="37"/>
      <c r="F41" s="37"/>
      <c r="G41" s="37"/>
    </row>
    <row r="42" spans="1:7" ht="11.25">
      <c r="A42" s="37"/>
      <c r="B42" s="37"/>
      <c r="C42" s="37"/>
      <c r="D42" s="37"/>
      <c r="E42" s="37"/>
      <c r="F42" s="37"/>
      <c r="G42" s="37"/>
    </row>
    <row r="43" spans="1:7" ht="11.25">
      <c r="A43" s="37"/>
      <c r="B43" s="37"/>
      <c r="C43" s="37"/>
      <c r="D43" s="37"/>
      <c r="E43" s="37"/>
      <c r="F43" s="37"/>
      <c r="G43" s="37"/>
    </row>
    <row r="44" spans="1:7" ht="11.25">
      <c r="A44" s="37"/>
      <c r="B44" s="37"/>
      <c r="C44" s="37"/>
      <c r="D44" s="37"/>
      <c r="E44" s="37"/>
      <c r="F44" s="37"/>
      <c r="G44" s="37"/>
    </row>
    <row r="45" spans="1:7" ht="11.25">
      <c r="A45" s="37"/>
      <c r="B45" s="37"/>
      <c r="C45" s="37"/>
      <c r="D45" s="37"/>
      <c r="E45" s="37"/>
      <c r="F45" s="37"/>
      <c r="G45" s="37"/>
    </row>
    <row r="46" spans="1:7" ht="11.25">
      <c r="A46" s="37"/>
      <c r="B46" s="37"/>
      <c r="C46" s="37"/>
      <c r="D46" s="37"/>
      <c r="E46" s="37"/>
      <c r="F46" s="37"/>
      <c r="G46" s="37"/>
    </row>
    <row r="47" spans="1:7" ht="11.25">
      <c r="A47" s="37"/>
      <c r="B47" s="37"/>
      <c r="C47" s="37"/>
      <c r="D47" s="37"/>
      <c r="E47" s="37"/>
      <c r="F47" s="37"/>
      <c r="G47" s="37"/>
    </row>
    <row r="48" spans="1:7" ht="11.25">
      <c r="A48" s="37"/>
      <c r="B48" s="37"/>
      <c r="C48" s="37"/>
      <c r="D48" s="37"/>
      <c r="E48" s="37"/>
      <c r="F48" s="37"/>
      <c r="G48" s="37"/>
    </row>
    <row r="49" spans="1:7" ht="11.25">
      <c r="A49" s="37"/>
      <c r="B49" s="37"/>
      <c r="C49" s="37"/>
      <c r="D49" s="37"/>
      <c r="E49" s="37"/>
      <c r="F49" s="37"/>
      <c r="G49" s="37"/>
    </row>
    <row r="50" spans="1:7" ht="11.25">
      <c r="A50" s="37"/>
      <c r="B50" s="37"/>
      <c r="C50" s="37"/>
      <c r="D50" s="37"/>
      <c r="E50" s="37"/>
      <c r="F50" s="37"/>
      <c r="G50" s="37"/>
    </row>
    <row r="51" spans="1:7" ht="11.25">
      <c r="A51" s="37"/>
      <c r="B51" s="37"/>
      <c r="C51" s="37"/>
      <c r="D51" s="37"/>
      <c r="E51" s="37"/>
      <c r="F51" s="37"/>
      <c r="G51" s="37"/>
    </row>
    <row r="52" spans="1:7" ht="11.25">
      <c r="A52" s="37"/>
      <c r="B52" s="37"/>
      <c r="C52" s="37"/>
      <c r="D52" s="37"/>
      <c r="E52" s="37"/>
      <c r="F52" s="37"/>
      <c r="G52" s="37"/>
    </row>
    <row r="53" spans="1:7" ht="11.25">
      <c r="A53" s="37"/>
      <c r="B53" s="37"/>
      <c r="C53" s="37"/>
      <c r="D53" s="37"/>
      <c r="E53" s="37"/>
      <c r="F53" s="37"/>
      <c r="G53" s="37"/>
    </row>
    <row r="54" spans="1:7" ht="11.25">
      <c r="A54" s="37"/>
      <c r="B54" s="37"/>
      <c r="C54" s="37"/>
      <c r="D54" s="37"/>
      <c r="E54" s="37"/>
      <c r="F54" s="37"/>
      <c r="G54" s="37"/>
    </row>
    <row r="55" spans="1:7" ht="11.25">
      <c r="A55" s="37"/>
      <c r="B55" s="37"/>
      <c r="C55" s="37"/>
      <c r="D55" s="37"/>
      <c r="E55" s="37"/>
      <c r="F55" s="37"/>
      <c r="G55" s="37"/>
    </row>
    <row r="56" spans="1:7" ht="11.25">
      <c r="A56" s="37"/>
      <c r="B56" s="37"/>
      <c r="C56" s="37"/>
      <c r="D56" s="37"/>
      <c r="E56" s="37"/>
      <c r="F56" s="37"/>
      <c r="G56" s="37"/>
    </row>
    <row r="57" spans="1:7" ht="11.25">
      <c r="A57" s="37"/>
      <c r="B57" s="37"/>
      <c r="C57" s="37"/>
      <c r="D57" s="37"/>
      <c r="E57" s="37"/>
      <c r="F57" s="37"/>
      <c r="G57" s="37"/>
    </row>
    <row r="58" spans="1:7" ht="11.25">
      <c r="A58" s="37"/>
      <c r="B58" s="37"/>
      <c r="C58" s="37"/>
      <c r="D58" s="37"/>
      <c r="E58" s="37"/>
      <c r="F58" s="37"/>
      <c r="G58" s="37"/>
    </row>
    <row r="59" spans="1:7" ht="11.25">
      <c r="A59" s="37"/>
      <c r="B59" s="37"/>
      <c r="C59" s="37"/>
      <c r="D59" s="37"/>
      <c r="E59" s="37"/>
      <c r="F59" s="37"/>
      <c r="G59" s="37"/>
    </row>
    <row r="60" spans="1:7" ht="11.25">
      <c r="A60" s="37"/>
      <c r="B60" s="37"/>
      <c r="C60" s="37"/>
      <c r="D60" s="37"/>
      <c r="E60" s="37"/>
      <c r="F60" s="37"/>
      <c r="G60" s="37"/>
    </row>
    <row r="61" spans="1:7" ht="11.25">
      <c r="A61" s="37"/>
      <c r="B61" s="37"/>
      <c r="C61" s="37"/>
      <c r="D61" s="37"/>
      <c r="E61" s="37"/>
      <c r="F61" s="37"/>
      <c r="G61" s="37"/>
    </row>
    <row r="62" spans="1:7" ht="11.25">
      <c r="A62" s="37"/>
      <c r="B62" s="37"/>
      <c r="C62" s="37"/>
      <c r="D62" s="37"/>
      <c r="E62" s="37"/>
      <c r="F62" s="37"/>
      <c r="G62" s="37"/>
    </row>
    <row r="63" spans="1:7" ht="11.25">
      <c r="A63" s="37"/>
      <c r="B63" s="37"/>
      <c r="C63" s="37"/>
      <c r="D63" s="37"/>
      <c r="E63" s="37"/>
      <c r="F63" s="37"/>
      <c r="G63" s="37"/>
    </row>
    <row r="64" spans="1:7" ht="11.25">
      <c r="A64" s="37"/>
      <c r="B64" s="37"/>
      <c r="C64" s="37"/>
      <c r="D64" s="37"/>
      <c r="E64" s="37"/>
      <c r="F64" s="37"/>
      <c r="G64" s="37"/>
    </row>
    <row r="65" spans="1:7" ht="11.25">
      <c r="A65" s="37"/>
      <c r="B65" s="37"/>
      <c r="C65" s="37"/>
      <c r="D65" s="37"/>
      <c r="E65" s="37"/>
      <c r="F65" s="37"/>
      <c r="G65" s="37"/>
    </row>
    <row r="66" spans="1:7" ht="11.25">
      <c r="A66" s="37"/>
      <c r="B66" s="37"/>
      <c r="C66" s="37"/>
      <c r="D66" s="37"/>
      <c r="E66" s="37"/>
      <c r="F66" s="37"/>
      <c r="G66" s="37"/>
    </row>
    <row r="67" spans="1:7" ht="11.25">
      <c r="A67" s="37"/>
      <c r="B67" s="37"/>
      <c r="C67" s="37"/>
      <c r="D67" s="37"/>
      <c r="E67" s="37"/>
      <c r="F67" s="37"/>
      <c r="G67" s="37"/>
    </row>
    <row r="68" spans="1:7" ht="11.25">
      <c r="A68" s="37"/>
      <c r="B68" s="37"/>
      <c r="C68" s="37"/>
      <c r="D68" s="37"/>
      <c r="E68" s="37"/>
      <c r="F68" s="37"/>
      <c r="G68" s="37"/>
    </row>
    <row r="69" spans="1:7" ht="11.25">
      <c r="A69" s="37"/>
      <c r="B69" s="37"/>
      <c r="C69" s="37"/>
      <c r="D69" s="37"/>
      <c r="E69" s="37"/>
      <c r="F69" s="37"/>
      <c r="G69" s="37"/>
    </row>
    <row r="70" spans="1:7" ht="11.25">
      <c r="A70" s="37"/>
      <c r="B70" s="37"/>
      <c r="C70" s="37"/>
      <c r="D70" s="37"/>
      <c r="E70" s="37"/>
      <c r="F70" s="37"/>
      <c r="G70" s="37"/>
    </row>
    <row r="71" spans="1:7" ht="11.25">
      <c r="A71" s="37"/>
      <c r="B71" s="37"/>
      <c r="C71" s="37"/>
      <c r="D71" s="37"/>
      <c r="E71" s="37"/>
      <c r="F71" s="37"/>
      <c r="G71" s="37"/>
    </row>
    <row r="72" spans="1:7" ht="11.25">
      <c r="A72" s="37"/>
      <c r="B72" s="37"/>
      <c r="C72" s="37"/>
      <c r="D72" s="37"/>
      <c r="E72" s="37"/>
      <c r="F72" s="37"/>
      <c r="G72" s="37"/>
    </row>
    <row r="73" spans="1:7" ht="11.25">
      <c r="A73" s="37"/>
      <c r="B73" s="37"/>
      <c r="C73" s="37"/>
      <c r="D73" s="37"/>
      <c r="E73" s="37"/>
      <c r="F73" s="37"/>
      <c r="G73" s="37"/>
    </row>
    <row r="74" spans="1:7" ht="11.25">
      <c r="A74" s="37"/>
      <c r="B74" s="37"/>
      <c r="C74" s="37"/>
      <c r="D74" s="37"/>
      <c r="E74" s="37"/>
      <c r="F74" s="37"/>
      <c r="G74" s="37"/>
    </row>
    <row r="75" spans="1:7" ht="11.25">
      <c r="A75" s="37"/>
      <c r="B75" s="37"/>
      <c r="C75" s="37"/>
      <c r="D75" s="37"/>
      <c r="E75" s="37"/>
      <c r="F75" s="37"/>
      <c r="G75" s="37"/>
    </row>
    <row r="76" spans="1:7" ht="11.25">
      <c r="A76" s="37"/>
      <c r="B76" s="37"/>
      <c r="C76" s="37"/>
      <c r="D76" s="37"/>
      <c r="E76" s="37"/>
      <c r="F76" s="37"/>
      <c r="G76" s="37"/>
    </row>
    <row r="77" spans="1:7" ht="11.25">
      <c r="A77" s="37"/>
      <c r="B77" s="37"/>
      <c r="C77" s="37"/>
      <c r="D77" s="37"/>
      <c r="E77" s="37"/>
      <c r="F77" s="37"/>
      <c r="G77" s="37"/>
    </row>
    <row r="78" spans="1:7" ht="11.25">
      <c r="A78" s="37"/>
      <c r="B78" s="37"/>
      <c r="C78" s="37"/>
      <c r="D78" s="37"/>
      <c r="E78" s="37"/>
      <c r="F78" s="37"/>
      <c r="G78" s="37"/>
    </row>
    <row r="79" spans="1:7" ht="11.25">
      <c r="A79" s="37"/>
      <c r="B79" s="37"/>
      <c r="C79" s="37"/>
      <c r="D79" s="37"/>
      <c r="E79" s="37"/>
      <c r="F79" s="37"/>
      <c r="G79" s="37"/>
    </row>
    <row r="80" spans="1:7" ht="11.25">
      <c r="A80" s="37"/>
      <c r="B80" s="37"/>
      <c r="C80" s="37"/>
      <c r="D80" s="37"/>
      <c r="E80" s="37"/>
      <c r="F80" s="37"/>
      <c r="G80" s="37"/>
    </row>
    <row r="81" spans="1:7" ht="11.25">
      <c r="A81" s="37"/>
      <c r="B81" s="37"/>
      <c r="C81" s="37"/>
      <c r="D81" s="37"/>
      <c r="E81" s="37"/>
      <c r="F81" s="37"/>
      <c r="G81" s="37"/>
    </row>
    <row r="82" spans="1:7" ht="11.25">
      <c r="A82" s="37"/>
      <c r="B82" s="37"/>
      <c r="C82" s="37"/>
      <c r="D82" s="37"/>
      <c r="E82" s="37"/>
      <c r="F82" s="37"/>
      <c r="G82" s="37"/>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35"/>
  <sheetViews>
    <sheetView showGridLines="0" zoomScalePageLayoutView="0" workbookViewId="0" topLeftCell="C4">
      <selection activeCell="I15" sqref="I15"/>
    </sheetView>
  </sheetViews>
  <sheetFormatPr defaultColWidth="9.140625" defaultRowHeight="11.25"/>
  <cols>
    <col min="1" max="2" width="0" style="43" hidden="1" customWidth="1"/>
    <col min="5" max="5" width="22.140625" style="0" customWidth="1"/>
    <col min="6" max="6" width="59.28125" style="0" customWidth="1"/>
    <col min="7" max="7" width="16.28125" style="0" customWidth="1"/>
    <col min="8" max="8" width="9.140625" style="0" customWidth="1"/>
  </cols>
  <sheetData>
    <row r="1" s="43" customFormat="1" ht="11.25" hidden="1"/>
    <row r="2" s="43" customFormat="1" ht="11.25" hidden="1"/>
    <row r="3" s="43" customFormat="1" ht="11.25" hidden="1"/>
    <row r="4" spans="7:8" ht="11.25">
      <c r="G4" s="221" t="str">
        <f>FORMCODE</f>
        <v>ALL.PES.PLAN.4.178</v>
      </c>
      <c r="H4" s="221"/>
    </row>
    <row r="5" spans="7:8" ht="11.25">
      <c r="G5" s="221" t="str">
        <f>VERSION</f>
        <v>Версия 1.1</v>
      </c>
      <c r="H5" s="221"/>
    </row>
    <row r="6" spans="7:8" ht="11.25">
      <c r="G6" s="66"/>
      <c r="H6" s="66"/>
    </row>
    <row r="7" spans="7:8" ht="11.25">
      <c r="G7" s="222"/>
      <c r="H7" s="222"/>
    </row>
    <row r="8" spans="4:8" ht="11.25">
      <c r="D8" s="223" t="s">
        <v>101</v>
      </c>
      <c r="E8" s="223"/>
      <c r="F8" s="223"/>
      <c r="G8" s="223"/>
      <c r="H8" s="223"/>
    </row>
    <row r="9" spans="4:8" ht="32.25" customHeight="1">
      <c r="D9" s="224" t="str">
        <f>FORMNAME</f>
        <v>Программы в области энергосбережения и повышения энергетической эффективности</v>
      </c>
      <c r="E9" s="224"/>
      <c r="F9" s="224"/>
      <c r="G9" s="224"/>
      <c r="H9" s="224"/>
    </row>
    <row r="10" spans="4:8" ht="11.25">
      <c r="D10" s="225"/>
      <c r="E10" s="225"/>
      <c r="F10" s="225"/>
      <c r="G10" s="225"/>
      <c r="H10" s="225"/>
    </row>
    <row r="11" spans="4:8" ht="11.25">
      <c r="D11" s="50"/>
      <c r="E11" s="50"/>
      <c r="F11" s="50"/>
      <c r="G11" s="50"/>
      <c r="H11" s="50"/>
    </row>
    <row r="12" spans="4:8" ht="29.25" customHeight="1">
      <c r="D12" s="50"/>
      <c r="E12" s="219"/>
      <c r="F12" s="220"/>
      <c r="G12" s="220"/>
      <c r="H12" s="50"/>
    </row>
    <row r="13" spans="4:8" ht="29.25" customHeight="1">
      <c r="D13" s="50"/>
      <c r="E13" s="99"/>
      <c r="F13" s="98"/>
      <c r="G13" s="98"/>
      <c r="H13" s="50"/>
    </row>
    <row r="14" spans="4:8" ht="29.25" customHeight="1">
      <c r="D14" s="50"/>
      <c r="E14" s="99"/>
      <c r="F14" s="98"/>
      <c r="G14" s="98"/>
      <c r="H14" s="50"/>
    </row>
    <row r="15" spans="4:8" ht="29.25" customHeight="1">
      <c r="D15" s="50"/>
      <c r="E15" s="99"/>
      <c r="F15" s="98"/>
      <c r="G15" s="98"/>
      <c r="H15" s="50"/>
    </row>
    <row r="16" spans="4:8" ht="29.25" customHeight="1">
      <c r="D16" s="50"/>
      <c r="E16" s="99"/>
      <c r="F16" s="98"/>
      <c r="G16" s="98"/>
      <c r="H16" s="50"/>
    </row>
    <row r="17" spans="4:8" ht="29.25" customHeight="1">
      <c r="D17" s="50"/>
      <c r="E17" s="99"/>
      <c r="F17" s="98"/>
      <c r="G17" s="98"/>
      <c r="H17" s="50"/>
    </row>
    <row r="18" spans="4:8" ht="29.25" customHeight="1">
      <c r="D18" s="50"/>
      <c r="E18" s="99"/>
      <c r="F18" s="98"/>
      <c r="G18" s="98"/>
      <c r="H18" s="50"/>
    </row>
    <row r="19" spans="4:8" ht="29.25" customHeight="1">
      <c r="D19" s="50"/>
      <c r="E19" s="99"/>
      <c r="F19" s="98"/>
      <c r="G19" s="98"/>
      <c r="H19" s="50"/>
    </row>
    <row r="20" spans="4:8" ht="29.25" customHeight="1">
      <c r="D20" s="50"/>
      <c r="E20" s="99"/>
      <c r="F20" s="98"/>
      <c r="G20" s="98"/>
      <c r="H20" s="50"/>
    </row>
    <row r="21" spans="4:8" ht="29.25" customHeight="1">
      <c r="D21" s="50"/>
      <c r="E21" s="99"/>
      <c r="F21" s="98"/>
      <c r="G21" s="98"/>
      <c r="H21" s="50"/>
    </row>
    <row r="22" spans="4:8" ht="29.25" customHeight="1">
      <c r="D22" s="50"/>
      <c r="E22" s="99"/>
      <c r="F22" s="98"/>
      <c r="G22" s="98"/>
      <c r="H22" s="50"/>
    </row>
    <row r="23" spans="4:8" ht="29.25" customHeight="1">
      <c r="D23" s="50"/>
      <c r="E23" s="99"/>
      <c r="F23" s="98"/>
      <c r="G23" s="98"/>
      <c r="H23" s="50"/>
    </row>
    <row r="24" spans="4:8" ht="29.25" customHeight="1">
      <c r="D24" s="50"/>
      <c r="E24" s="99"/>
      <c r="F24" s="98"/>
      <c r="G24" s="98"/>
      <c r="H24" s="50"/>
    </row>
    <row r="25" spans="4:8" ht="29.25" customHeight="1">
      <c r="D25" s="50"/>
      <c r="E25" s="99"/>
      <c r="F25" s="98"/>
      <c r="G25" s="98"/>
      <c r="H25" s="50"/>
    </row>
    <row r="26" spans="4:8" ht="29.25" customHeight="1">
      <c r="D26" s="50"/>
      <c r="E26" s="99"/>
      <c r="F26" s="98"/>
      <c r="G26" s="98"/>
      <c r="H26" s="50"/>
    </row>
    <row r="27" spans="4:8" ht="29.25" customHeight="1">
      <c r="D27" s="50"/>
      <c r="E27" s="99"/>
      <c r="F27" s="98"/>
      <c r="G27" s="98"/>
      <c r="H27" s="50"/>
    </row>
    <row r="28" spans="4:8" ht="83.25" customHeight="1">
      <c r="D28" s="50"/>
      <c r="E28" s="99"/>
      <c r="F28" s="98"/>
      <c r="G28" s="98"/>
      <c r="H28" s="50"/>
    </row>
    <row r="29" spans="4:8" ht="83.25" customHeight="1">
      <c r="D29" s="50"/>
      <c r="E29" s="99"/>
      <c r="F29" s="98"/>
      <c r="G29" s="98"/>
      <c r="H29" s="50"/>
    </row>
    <row r="30" spans="4:8" ht="29.25" customHeight="1">
      <c r="D30" s="50"/>
      <c r="E30" s="99"/>
      <c r="F30" s="98"/>
      <c r="G30" s="98"/>
      <c r="H30" s="50"/>
    </row>
    <row r="31" spans="4:8" ht="29.25" customHeight="1">
      <c r="D31" s="50"/>
      <c r="E31" s="99"/>
      <c r="F31" s="98"/>
      <c r="G31" s="98"/>
      <c r="H31" s="50"/>
    </row>
    <row r="32" spans="4:8" ht="29.25" customHeight="1">
      <c r="D32" s="50"/>
      <c r="E32" s="219"/>
      <c r="F32" s="220"/>
      <c r="G32" s="220"/>
      <c r="H32" s="50"/>
    </row>
    <row r="33" spans="4:8" ht="29.25" customHeight="1">
      <c r="D33" s="50"/>
      <c r="E33" s="219"/>
      <c r="F33" s="220"/>
      <c r="G33" s="220"/>
      <c r="H33" s="50"/>
    </row>
    <row r="34" spans="4:8" ht="29.25" customHeight="1">
      <c r="D34" s="50"/>
      <c r="E34" s="219"/>
      <c r="F34" s="220"/>
      <c r="G34" s="220"/>
      <c r="H34" s="50"/>
    </row>
    <row r="35" spans="4:8" ht="11.25">
      <c r="D35" s="50"/>
      <c r="E35" s="50"/>
      <c r="F35" s="50"/>
      <c r="G35" s="50"/>
      <c r="H35" s="50"/>
    </row>
  </sheetData>
  <sheetProtection password="E4D4" sheet="1"/>
  <mergeCells count="10">
    <mergeCell ref="E12:G12"/>
    <mergeCell ref="E32:G32"/>
    <mergeCell ref="E33:G33"/>
    <mergeCell ref="E34:G34"/>
    <mergeCell ref="G4:H4"/>
    <mergeCell ref="G5:H5"/>
    <mergeCell ref="G7:H7"/>
    <mergeCell ref="D8:H8"/>
    <mergeCell ref="D9:H9"/>
    <mergeCell ref="D10:H1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4"/>
  <drawing r:id="rId3"/>
  <legacyDrawing r:id="rId2"/>
  <oleObjects>
    <oleObject progId="Документ" shapeId="639397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J46"/>
  <sheetViews>
    <sheetView showGridLines="0" tabSelected="1" workbookViewId="0" topLeftCell="C4">
      <selection activeCell="L14" sqref="L14"/>
    </sheetView>
  </sheetViews>
  <sheetFormatPr defaultColWidth="9.140625" defaultRowHeight="11.25"/>
  <cols>
    <col min="1" max="1" width="8.28125" style="46" hidden="1" customWidth="1"/>
    <col min="2" max="2" width="7.140625" style="45" hidden="1" customWidth="1"/>
    <col min="3" max="3" width="15.7109375" style="10" customWidth="1"/>
    <col min="4" max="4" width="5.57421875" style="12" customWidth="1"/>
    <col min="5" max="5" width="32.421875" style="12" customWidth="1"/>
    <col min="6" max="6" width="21.57421875" style="12" customWidth="1"/>
    <col min="7" max="7" width="33.140625" style="28" customWidth="1"/>
    <col min="8" max="8" width="7.8515625" style="28" customWidth="1"/>
    <col min="9" max="9" width="23.28125" style="27" customWidth="1"/>
    <col min="10" max="10" width="11.8515625" style="12" bestFit="1" customWidth="1"/>
    <col min="11" max="16384" width="9.140625" style="12" customWidth="1"/>
  </cols>
  <sheetData>
    <row r="1" spans="1:8" s="46" customFormat="1" ht="14.25" customHeight="1" hidden="1">
      <c r="A1" s="44">
        <v>26555079</v>
      </c>
      <c r="B1" s="45"/>
      <c r="G1" s="49"/>
      <c r="H1" s="49"/>
    </row>
    <row r="2" spans="1:8" s="46" customFormat="1" ht="14.25" customHeight="1" hidden="1">
      <c r="A2" s="44"/>
      <c r="B2" s="45"/>
      <c r="G2" s="49"/>
      <c r="H2" s="49"/>
    </row>
    <row r="3" spans="1:8" s="46" customFormat="1" ht="14.25" customHeight="1" hidden="1">
      <c r="A3" s="44"/>
      <c r="B3" s="45"/>
      <c r="G3" s="49"/>
      <c r="H3" s="49"/>
    </row>
    <row r="4" spans="1:9" s="3" customFormat="1" ht="14.25" customHeight="1">
      <c r="A4" s="46"/>
      <c r="B4" s="45"/>
      <c r="G4" s="226" t="str">
        <f>FORMCODE</f>
        <v>ALL.PES.PLAN.4.178</v>
      </c>
      <c r="H4" s="226"/>
      <c r="I4" s="4"/>
    </row>
    <row r="5" spans="1:9" s="3" customFormat="1" ht="14.25" customHeight="1">
      <c r="A5" s="46"/>
      <c r="B5" s="45"/>
      <c r="D5" s="6"/>
      <c r="E5" s="6"/>
      <c r="F5" s="6"/>
      <c r="G5" s="226" t="str">
        <f>VERSION</f>
        <v>Версия 1.1</v>
      </c>
      <c r="H5" s="226"/>
      <c r="I5" s="5"/>
    </row>
    <row r="6" spans="1:9" s="3" customFormat="1" ht="14.25" customHeight="1" thickBot="1">
      <c r="A6" s="46"/>
      <c r="B6" s="45"/>
      <c r="D6" s="6"/>
      <c r="E6" s="7"/>
      <c r="F6" s="8"/>
      <c r="G6" s="9"/>
      <c r="H6" s="9"/>
      <c r="I6" s="5"/>
    </row>
    <row r="7" spans="4:9" ht="30" customHeight="1" thickBot="1">
      <c r="D7" s="229" t="str">
        <f>FORMNAME</f>
        <v>Программы в области энергосбережения и повышения энергетической эффективности</v>
      </c>
      <c r="E7" s="230"/>
      <c r="F7" s="230"/>
      <c r="G7" s="230"/>
      <c r="H7" s="231"/>
      <c r="I7" s="11"/>
    </row>
    <row r="8" spans="1:9" s="16" customFormat="1" ht="11.25">
      <c r="A8" s="46"/>
      <c r="B8" s="45"/>
      <c r="C8" s="13"/>
      <c r="D8" s="14"/>
      <c r="E8" s="14"/>
      <c r="F8" s="14"/>
      <c r="G8" s="14"/>
      <c r="H8" s="14"/>
      <c r="I8" s="15"/>
    </row>
    <row r="9" spans="1:9" s="16" customFormat="1" ht="14.25" customHeight="1">
      <c r="A9" s="46"/>
      <c r="B9" s="45"/>
      <c r="C9" s="13"/>
      <c r="D9" s="232" t="s">
        <v>4</v>
      </c>
      <c r="E9" s="232"/>
      <c r="F9" s="232"/>
      <c r="G9" s="232"/>
      <c r="H9" s="232"/>
      <c r="I9" s="15"/>
    </row>
    <row r="10" spans="4:9" ht="12" thickBot="1">
      <c r="D10" s="15"/>
      <c r="E10" s="15"/>
      <c r="F10" s="15"/>
      <c r="G10" s="17"/>
      <c r="H10" s="18"/>
      <c r="I10" s="11"/>
    </row>
    <row r="11" spans="4:9" ht="15" customHeight="1">
      <c r="D11" s="67"/>
      <c r="E11" s="68"/>
      <c r="F11" s="68"/>
      <c r="G11" s="69"/>
      <c r="H11" s="70"/>
      <c r="I11" s="11"/>
    </row>
    <row r="12" spans="4:9" ht="34.5" customHeight="1">
      <c r="D12" s="71"/>
      <c r="E12" s="100"/>
      <c r="F12" s="233" t="s">
        <v>607</v>
      </c>
      <c r="G12" s="234"/>
      <c r="H12" s="72"/>
      <c r="I12" s="11"/>
    </row>
    <row r="13" spans="4:9" ht="15" customHeight="1">
      <c r="D13" s="73"/>
      <c r="E13" s="19"/>
      <c r="F13" s="235"/>
      <c r="G13" s="235"/>
      <c r="H13" s="74"/>
      <c r="I13" s="21"/>
    </row>
    <row r="14" spans="3:9" ht="27.75" customHeight="1">
      <c r="C14" s="22"/>
      <c r="D14" s="73"/>
      <c r="E14" s="101" t="s">
        <v>5</v>
      </c>
      <c r="F14" s="242" t="s">
        <v>59</v>
      </c>
      <c r="G14" s="243"/>
      <c r="H14" s="74"/>
      <c r="I14" s="21"/>
    </row>
    <row r="15" spans="4:9" ht="27.75" customHeight="1">
      <c r="D15" s="73"/>
      <c r="E15" s="102" t="s">
        <v>6</v>
      </c>
      <c r="F15" s="244">
        <v>7703590927</v>
      </c>
      <c r="G15" s="245"/>
      <c r="H15" s="75"/>
      <c r="I15" s="21"/>
    </row>
    <row r="16" spans="4:9" ht="27.75" customHeight="1">
      <c r="D16" s="73"/>
      <c r="E16" s="103" t="s">
        <v>7</v>
      </c>
      <c r="F16" s="246">
        <v>785050001</v>
      </c>
      <c r="G16" s="247"/>
      <c r="H16" s="75"/>
      <c r="I16" s="21"/>
    </row>
    <row r="17" spans="4:9" ht="15" customHeight="1">
      <c r="D17" s="71"/>
      <c r="E17" s="15"/>
      <c r="F17" s="15"/>
      <c r="G17" s="17"/>
      <c r="H17" s="72"/>
      <c r="I17" s="11"/>
    </row>
    <row r="18" spans="4:10" ht="65.25" customHeight="1">
      <c r="D18" s="73"/>
      <c r="E18" s="104" t="s">
        <v>464</v>
      </c>
      <c r="F18" s="236" t="s">
        <v>608</v>
      </c>
      <c r="G18" s="237"/>
      <c r="H18" s="76"/>
      <c r="I18" s="23"/>
      <c r="J18" s="24"/>
    </row>
    <row r="19" spans="4:9" ht="15" customHeight="1">
      <c r="D19" s="73"/>
      <c r="E19" s="19"/>
      <c r="F19" s="15"/>
      <c r="G19" s="20"/>
      <c r="H19" s="74"/>
      <c r="I19" s="21"/>
    </row>
    <row r="20" spans="4:10" ht="27.75" customHeight="1">
      <c r="D20" s="73"/>
      <c r="E20" s="104" t="s">
        <v>31</v>
      </c>
      <c r="F20" s="227" t="s">
        <v>30</v>
      </c>
      <c r="G20" s="228"/>
      <c r="H20" s="76"/>
      <c r="I20" s="23"/>
      <c r="J20" s="24"/>
    </row>
    <row r="21" spans="4:9" ht="15" customHeight="1">
      <c r="D21" s="73"/>
      <c r="E21" s="19"/>
      <c r="F21" s="15"/>
      <c r="G21" s="20"/>
      <c r="H21" s="74"/>
      <c r="I21" s="21"/>
    </row>
    <row r="22" spans="1:10" ht="22.5" customHeight="1">
      <c r="A22" s="150"/>
      <c r="B22" s="151"/>
      <c r="D22" s="73"/>
      <c r="E22" s="250" t="s">
        <v>327</v>
      </c>
      <c r="F22" s="251"/>
      <c r="G22" s="252"/>
      <c r="H22" s="76"/>
      <c r="I22" s="152"/>
      <c r="J22" s="24"/>
    </row>
    <row r="23" spans="1:9" ht="27.75" customHeight="1">
      <c r="A23" s="150"/>
      <c r="B23" s="151"/>
      <c r="D23" s="73"/>
      <c r="E23" s="153" t="s">
        <v>456</v>
      </c>
      <c r="F23" s="253">
        <v>2015</v>
      </c>
      <c r="G23" s="254"/>
      <c r="H23" s="74"/>
      <c r="I23" s="21"/>
    </row>
    <row r="24" spans="1:10" ht="30.75" customHeight="1" hidden="1">
      <c r="A24" s="150"/>
      <c r="B24" s="151"/>
      <c r="D24" s="73"/>
      <c r="E24" s="153" t="s">
        <v>9</v>
      </c>
      <c r="F24" s="255" t="s">
        <v>8</v>
      </c>
      <c r="G24" s="256"/>
      <c r="H24" s="76"/>
      <c r="I24" s="152"/>
      <c r="J24" s="24"/>
    </row>
    <row r="25" spans="4:10" ht="27.75" customHeight="1">
      <c r="D25" s="73"/>
      <c r="E25" s="105" t="s">
        <v>326</v>
      </c>
      <c r="F25" s="248" t="s">
        <v>287</v>
      </c>
      <c r="G25" s="249"/>
      <c r="H25" s="76"/>
      <c r="I25" s="23"/>
      <c r="J25" s="24"/>
    </row>
    <row r="26" spans="4:10" ht="15" customHeight="1">
      <c r="D26" s="73"/>
      <c r="E26" s="19"/>
      <c r="F26" s="15"/>
      <c r="G26" s="20"/>
      <c r="H26" s="76"/>
      <c r="I26" s="23"/>
      <c r="J26" s="24"/>
    </row>
    <row r="27" spans="4:10" ht="22.5" customHeight="1">
      <c r="D27" s="73"/>
      <c r="E27" s="259" t="s">
        <v>10</v>
      </c>
      <c r="F27" s="260"/>
      <c r="G27" s="261"/>
      <c r="H27" s="75"/>
      <c r="I27" s="62"/>
      <c r="J27" s="62"/>
    </row>
    <row r="28" spans="1:9" ht="23.25" customHeight="1">
      <c r="A28" s="47"/>
      <c r="D28" s="71"/>
      <c r="E28" s="106" t="s">
        <v>11</v>
      </c>
      <c r="F28" s="262" t="s">
        <v>609</v>
      </c>
      <c r="G28" s="263"/>
      <c r="H28" s="75"/>
      <c r="I28" s="63"/>
    </row>
    <row r="29" spans="1:9" ht="27.75" customHeight="1">
      <c r="A29" s="47"/>
      <c r="D29" s="71"/>
      <c r="E29" s="107" t="s">
        <v>12</v>
      </c>
      <c r="F29" s="264" t="s">
        <v>610</v>
      </c>
      <c r="G29" s="265"/>
      <c r="H29" s="75"/>
      <c r="I29" s="64"/>
    </row>
    <row r="30" spans="4:9" ht="15" customHeight="1">
      <c r="D30" s="73"/>
      <c r="E30" s="19"/>
      <c r="F30" s="15"/>
      <c r="G30" s="20"/>
      <c r="H30" s="75"/>
      <c r="I30" s="21"/>
    </row>
    <row r="31" spans="4:9" ht="22.5" customHeight="1">
      <c r="D31" s="73"/>
      <c r="E31" s="259" t="s">
        <v>22</v>
      </c>
      <c r="F31" s="260"/>
      <c r="G31" s="261"/>
      <c r="H31" s="75"/>
      <c r="I31" s="21"/>
    </row>
    <row r="32" spans="4:9" ht="27.75" customHeight="1">
      <c r="D32" s="73"/>
      <c r="E32" s="108" t="s">
        <v>14</v>
      </c>
      <c r="F32" s="268" t="s">
        <v>611</v>
      </c>
      <c r="G32" s="269"/>
      <c r="H32" s="75"/>
      <c r="I32" s="21"/>
    </row>
    <row r="33" spans="4:9" ht="27.75" customHeight="1">
      <c r="D33" s="73"/>
      <c r="E33" s="109" t="s">
        <v>15</v>
      </c>
      <c r="F33" s="266" t="s">
        <v>612</v>
      </c>
      <c r="G33" s="267"/>
      <c r="H33" s="75"/>
      <c r="I33" s="21"/>
    </row>
    <row r="34" spans="4:9" ht="15" customHeight="1">
      <c r="D34" s="73"/>
      <c r="E34" s="19"/>
      <c r="F34" s="15"/>
      <c r="G34" s="20"/>
      <c r="H34" s="75"/>
      <c r="I34" s="21"/>
    </row>
    <row r="35" spans="1:9" ht="22.5" customHeight="1">
      <c r="A35" s="47"/>
      <c r="D35" s="71"/>
      <c r="E35" s="259" t="s">
        <v>13</v>
      </c>
      <c r="F35" s="260"/>
      <c r="G35" s="261"/>
      <c r="H35" s="75"/>
      <c r="I35" s="11"/>
    </row>
    <row r="36" spans="1:9" ht="27.75" customHeight="1">
      <c r="A36" s="47"/>
      <c r="B36" s="48"/>
      <c r="D36" s="77"/>
      <c r="E36" s="108" t="s">
        <v>14</v>
      </c>
      <c r="F36" s="257" t="s">
        <v>613</v>
      </c>
      <c r="G36" s="258"/>
      <c r="H36" s="75"/>
      <c r="I36" s="25"/>
    </row>
    <row r="37" spans="1:9" ht="27.75" customHeight="1">
      <c r="A37" s="47"/>
      <c r="B37" s="48"/>
      <c r="D37" s="77"/>
      <c r="E37" s="108" t="s">
        <v>15</v>
      </c>
      <c r="F37" s="257" t="s">
        <v>614</v>
      </c>
      <c r="G37" s="258"/>
      <c r="H37" s="75"/>
      <c r="I37" s="25"/>
    </row>
    <row r="38" spans="1:9" ht="27.75" customHeight="1">
      <c r="A38" s="47"/>
      <c r="B38" s="48"/>
      <c r="D38" s="77"/>
      <c r="E38" s="108" t="s">
        <v>16</v>
      </c>
      <c r="F38" s="238" t="s">
        <v>615</v>
      </c>
      <c r="G38" s="239"/>
      <c r="H38" s="75"/>
      <c r="I38" s="25"/>
    </row>
    <row r="39" spans="1:9" ht="27.75" customHeight="1">
      <c r="A39" s="47"/>
      <c r="B39" s="48"/>
      <c r="D39" s="77"/>
      <c r="E39" s="109" t="s">
        <v>17</v>
      </c>
      <c r="F39" s="240" t="s">
        <v>616</v>
      </c>
      <c r="G39" s="241"/>
      <c r="H39" s="75"/>
      <c r="I39" s="25"/>
    </row>
    <row r="40" spans="4:9" ht="12" thickBot="1">
      <c r="D40" s="78"/>
      <c r="E40" s="79"/>
      <c r="F40" s="79"/>
      <c r="G40" s="80"/>
      <c r="H40" s="81"/>
      <c r="I40" s="11"/>
    </row>
    <row r="46" spans="7:8" ht="11.25">
      <c r="G46" s="26"/>
      <c r="H46" s="26"/>
    </row>
  </sheetData>
  <sheetProtection password="E4D4" sheet="1" objects="1" scenarios="1" formatColumns="0" formatRows="0"/>
  <mergeCells count="26">
    <mergeCell ref="F37:G37"/>
    <mergeCell ref="E27:G27"/>
    <mergeCell ref="E35:G35"/>
    <mergeCell ref="E31:G31"/>
    <mergeCell ref="F28:G28"/>
    <mergeCell ref="F29:G29"/>
    <mergeCell ref="F33:G33"/>
    <mergeCell ref="F32:G32"/>
    <mergeCell ref="F38:G38"/>
    <mergeCell ref="F39:G39"/>
    <mergeCell ref="F14:G14"/>
    <mergeCell ref="F15:G15"/>
    <mergeCell ref="F16:G16"/>
    <mergeCell ref="F25:G25"/>
    <mergeCell ref="E22:G22"/>
    <mergeCell ref="F23:G23"/>
    <mergeCell ref="F24:G24"/>
    <mergeCell ref="F36:G36"/>
    <mergeCell ref="G4:H4"/>
    <mergeCell ref="G5:H5"/>
    <mergeCell ref="F20:G20"/>
    <mergeCell ref="D7:H7"/>
    <mergeCell ref="D9:H9"/>
    <mergeCell ref="F12:G12"/>
    <mergeCell ref="F13:G13"/>
    <mergeCell ref="F18:G18"/>
  </mergeCells>
  <dataValidations count="7">
    <dataValidation type="textLength" operator="lessThanOrEqual" allowBlank="1" showInputMessage="1" showErrorMessage="1" errorTitle="Ошибка" error="Допускается ввод не более 900 символов!" sqref="F32:G33 F28:G29 F36:G39">
      <formula1>900</formula1>
    </dataValidation>
    <dataValidation type="list" allowBlank="1" showInputMessage="1" showErrorMessage="1" error="Выберите период реализации инвестиционной программы из выпадающего списка" sqref="F25:G25">
      <formula1>Реализация</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0:G20">
      <formula1>PLANFACT</formula1>
    </dataValidation>
    <dataValidation type="list" allowBlank="1" showInputMessage="1" showErrorMessage="1" sqref="F24:G24">
      <formula1>Квартал</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sheetPr codeName="Лист1">
    <pageSetUpPr fitToPage="1"/>
  </sheetPr>
  <dimension ref="A1:R229"/>
  <sheetViews>
    <sheetView showGridLines="0" zoomScale="90" zoomScaleNormal="90" zoomScalePageLayoutView="0" workbookViewId="0" topLeftCell="D4">
      <selection activeCell="E28" sqref="E28:G28"/>
    </sheetView>
  </sheetViews>
  <sheetFormatPr defaultColWidth="9.140625" defaultRowHeight="11.25"/>
  <cols>
    <col min="1" max="2" width="9.57421875" style="110" hidden="1" customWidth="1"/>
    <col min="3" max="4" width="9.140625" style="112" customWidth="1"/>
    <col min="5" max="5" width="13.28125" style="112" customWidth="1"/>
    <col min="6" max="6" width="11.421875" style="112" customWidth="1"/>
    <col min="7" max="7" width="13.28125" style="112" customWidth="1"/>
    <col min="8" max="8" width="21.7109375" style="124" customWidth="1"/>
    <col min="9" max="16" width="15.7109375" style="112" customWidth="1"/>
    <col min="17" max="16384" width="9.140625" style="112" customWidth="1"/>
  </cols>
  <sheetData>
    <row r="1" spans="1:8" s="110" customFormat="1" ht="11.25" customHeight="1" hidden="1">
      <c r="A1" s="110">
        <f>ID</f>
        <v>26555079</v>
      </c>
      <c r="H1" s="123"/>
    </row>
    <row r="2" s="110" customFormat="1" ht="11.25" customHeight="1" hidden="1">
      <c r="H2" s="123"/>
    </row>
    <row r="3" spans="8:17" s="110" customFormat="1" ht="11.25" customHeight="1" hidden="1">
      <c r="H3" s="123"/>
      <c r="Q3" s="111"/>
    </row>
    <row r="4" spans="4:17" ht="11.25">
      <c r="D4" s="271" t="str">
        <f>FORMCODE</f>
        <v>ALL.PES.PLAN.4.178</v>
      </c>
      <c r="E4" s="271"/>
      <c r="F4" s="271"/>
      <c r="G4" s="271"/>
      <c r="H4" s="271"/>
      <c r="I4" s="271"/>
      <c r="J4" s="271"/>
      <c r="K4" s="271"/>
      <c r="L4" s="271"/>
      <c r="M4" s="271"/>
      <c r="N4" s="271"/>
      <c r="O4" s="271"/>
      <c r="P4" s="271"/>
      <c r="Q4" s="271"/>
    </row>
    <row r="5" spans="4:17" ht="11.25">
      <c r="D5" s="271" t="str">
        <f>VERSION</f>
        <v>Версия 1.1</v>
      </c>
      <c r="E5" s="271"/>
      <c r="F5" s="271"/>
      <c r="G5" s="271"/>
      <c r="H5" s="271"/>
      <c r="I5" s="271"/>
      <c r="J5" s="271"/>
      <c r="K5" s="271"/>
      <c r="L5" s="271"/>
      <c r="M5" s="271"/>
      <c r="N5" s="271"/>
      <c r="O5" s="271"/>
      <c r="P5" s="271"/>
      <c r="Q5" s="271"/>
    </row>
    <row r="6" spans="5:17" ht="11.25">
      <c r="E6" s="278" t="s">
        <v>559</v>
      </c>
      <c r="F6" s="278"/>
      <c r="G6" s="278"/>
      <c r="J6" s="273" t="s">
        <v>564</v>
      </c>
      <c r="K6" s="273"/>
      <c r="L6" s="273"/>
      <c r="O6" s="274" t="s">
        <v>566</v>
      </c>
      <c r="P6" s="274"/>
      <c r="Q6" s="274"/>
    </row>
    <row r="7" spans="5:17" ht="16.5" customHeight="1">
      <c r="E7" s="278"/>
      <c r="F7" s="278"/>
      <c r="G7" s="278"/>
      <c r="J7" s="273"/>
      <c r="K7" s="273"/>
      <c r="L7" s="273"/>
      <c r="M7" s="206"/>
      <c r="O7" s="274"/>
      <c r="P7" s="274"/>
      <c r="Q7" s="274"/>
    </row>
    <row r="8" spans="5:17" ht="15" customHeight="1">
      <c r="E8" s="278"/>
      <c r="F8" s="278"/>
      <c r="G8" s="278"/>
      <c r="H8" s="112"/>
      <c r="J8" s="273"/>
      <c r="K8" s="273"/>
      <c r="L8" s="273"/>
      <c r="M8" s="207"/>
      <c r="O8" s="275" t="s">
        <v>22</v>
      </c>
      <c r="P8" s="275"/>
      <c r="Q8" s="275"/>
    </row>
    <row r="9" spans="8:17" ht="18.75" customHeight="1">
      <c r="H9" s="112"/>
      <c r="O9" s="276" t="str">
        <f>IF(B_POST="","",B_POST)</f>
        <v>Генеральный директор</v>
      </c>
      <c r="P9" s="276"/>
      <c r="Q9" s="276"/>
    </row>
    <row r="10" spans="5:17" ht="11.25">
      <c r="E10" s="270" t="s">
        <v>560</v>
      </c>
      <c r="F10" s="270"/>
      <c r="G10" s="270"/>
      <c r="H10" s="112"/>
      <c r="J10" s="272" t="s">
        <v>560</v>
      </c>
      <c r="K10" s="272"/>
      <c r="L10" s="272"/>
      <c r="O10" s="277" t="s">
        <v>460</v>
      </c>
      <c r="P10" s="277"/>
      <c r="Q10" s="277"/>
    </row>
    <row r="11" spans="5:17" ht="18.75" customHeight="1">
      <c r="E11" s="270" t="s">
        <v>561</v>
      </c>
      <c r="F11" s="270"/>
      <c r="G11" s="270"/>
      <c r="H11" s="112"/>
      <c r="I11" s="272" t="s">
        <v>561</v>
      </c>
      <c r="J11" s="272"/>
      <c r="K11" s="272"/>
      <c r="L11" s="272"/>
      <c r="M11" s="272"/>
      <c r="O11" s="276" t="str">
        <f>IF(B_FIO="","",B_FIO)</f>
        <v>Эмдин Сергей Владимирович</v>
      </c>
      <c r="P11" s="276"/>
      <c r="Q11" s="276"/>
    </row>
    <row r="12" spans="5:17" ht="11.25">
      <c r="E12" s="270" t="s">
        <v>562</v>
      </c>
      <c r="F12" s="270"/>
      <c r="G12" s="270"/>
      <c r="H12" s="112"/>
      <c r="I12" s="272" t="s">
        <v>562</v>
      </c>
      <c r="J12" s="272"/>
      <c r="K12" s="272"/>
      <c r="L12" s="272"/>
      <c r="M12" s="272"/>
      <c r="O12" s="277" t="s">
        <v>461</v>
      </c>
      <c r="P12" s="277"/>
      <c r="Q12" s="277"/>
    </row>
    <row r="13" spans="5:17" ht="17.25" customHeight="1">
      <c r="E13" s="270" t="s">
        <v>563</v>
      </c>
      <c r="F13" s="270"/>
      <c r="G13" s="270"/>
      <c r="H13" s="112"/>
      <c r="I13" s="272" t="s">
        <v>565</v>
      </c>
      <c r="J13" s="272"/>
      <c r="K13" s="272"/>
      <c r="L13" s="272"/>
      <c r="M13" s="272"/>
      <c r="O13" s="167" t="s">
        <v>462</v>
      </c>
      <c r="P13" s="168"/>
      <c r="Q13" s="167" t="s">
        <v>463</v>
      </c>
    </row>
    <row r="14" spans="8:18" ht="11.25">
      <c r="H14" s="112"/>
      <c r="I14" s="124"/>
      <c r="P14" s="167"/>
      <c r="Q14" s="167"/>
      <c r="R14" s="167"/>
    </row>
    <row r="15" spans="8:18" ht="12" thickBot="1">
      <c r="H15" s="112"/>
      <c r="I15" s="124"/>
      <c r="P15" s="167"/>
      <c r="Q15" s="167"/>
      <c r="R15" s="167"/>
    </row>
    <row r="16" spans="1:17" s="124" customFormat="1" ht="15" customHeight="1">
      <c r="A16" s="123"/>
      <c r="B16" s="123"/>
      <c r="D16" s="310" t="s">
        <v>447</v>
      </c>
      <c r="E16" s="311"/>
      <c r="F16" s="311"/>
      <c r="G16" s="311"/>
      <c r="H16" s="311"/>
      <c r="I16" s="311"/>
      <c r="J16" s="311"/>
      <c r="K16" s="311"/>
      <c r="L16" s="311"/>
      <c r="M16" s="311"/>
      <c r="N16" s="311"/>
      <c r="O16" s="311"/>
      <c r="P16" s="311"/>
      <c r="Q16" s="312"/>
    </row>
    <row r="17" spans="1:17" s="124" customFormat="1" ht="15" customHeight="1">
      <c r="A17" s="123"/>
      <c r="B17" s="123"/>
      <c r="D17" s="313" t="str">
        <f>COMPANY</f>
        <v>ООО "Воздушные ворота северной столицы"</v>
      </c>
      <c r="E17" s="314"/>
      <c r="F17" s="314"/>
      <c r="G17" s="314"/>
      <c r="H17" s="314"/>
      <c r="I17" s="314"/>
      <c r="J17" s="314"/>
      <c r="K17" s="314"/>
      <c r="L17" s="314"/>
      <c r="M17" s="314"/>
      <c r="N17" s="314"/>
      <c r="O17" s="314"/>
      <c r="P17" s="314"/>
      <c r="Q17" s="315"/>
    </row>
    <row r="18" spans="1:17" s="124" customFormat="1" ht="15" customHeight="1" thickBot="1">
      <c r="A18" s="123"/>
      <c r="B18" s="123"/>
      <c r="D18" s="316" t="str">
        <f>"на "&amp;IF(YEAR_PERIOD="","",YEAR_PERIOD)&amp;IF(OR(DURATION="",DURATION="1 год")," г.","-"&amp;YEAR_PERIOD+LEFT(DURATION,1)-1&amp;" гг.")</f>
        <v>на 2015 г.</v>
      </c>
      <c r="E18" s="317"/>
      <c r="F18" s="317"/>
      <c r="G18" s="317"/>
      <c r="H18" s="317"/>
      <c r="I18" s="317"/>
      <c r="J18" s="317"/>
      <c r="K18" s="317"/>
      <c r="L18" s="317"/>
      <c r="M18" s="317"/>
      <c r="N18" s="317"/>
      <c r="O18" s="317"/>
      <c r="P18" s="317"/>
      <c r="Q18" s="318"/>
    </row>
    <row r="19" spans="1:17" s="124" customFormat="1" ht="16.5" customHeight="1">
      <c r="A19" s="123"/>
      <c r="B19" s="123"/>
      <c r="D19" s="319"/>
      <c r="E19" s="319"/>
      <c r="F19" s="319"/>
      <c r="G19" s="319"/>
      <c r="H19" s="319"/>
      <c r="I19" s="319"/>
      <c r="J19" s="319"/>
      <c r="K19" s="319"/>
      <c r="L19" s="319"/>
      <c r="M19" s="319"/>
      <c r="N19" s="319"/>
      <c r="O19" s="319"/>
      <c r="P19" s="319"/>
      <c r="Q19" s="319"/>
    </row>
    <row r="20" spans="1:2" s="124" customFormat="1" ht="11.25">
      <c r="A20" s="123"/>
      <c r="B20" s="123"/>
    </row>
    <row r="21" spans="1:17" s="124" customFormat="1" ht="12" thickBot="1">
      <c r="A21" s="123"/>
      <c r="B21" s="123"/>
      <c r="D21" s="143"/>
      <c r="E21" s="135"/>
      <c r="F21" s="135"/>
      <c r="G21" s="135"/>
      <c r="H21" s="135"/>
      <c r="I21" s="135"/>
      <c r="J21" s="135"/>
      <c r="K21" s="135"/>
      <c r="L21" s="135"/>
      <c r="M21" s="135"/>
      <c r="N21" s="135"/>
      <c r="O21" s="135"/>
      <c r="P21" s="135"/>
      <c r="Q21" s="144"/>
    </row>
    <row r="22" spans="4:17" ht="24.75" customHeight="1">
      <c r="D22" s="114"/>
      <c r="E22" s="295" t="s">
        <v>309</v>
      </c>
      <c r="F22" s="296"/>
      <c r="G22" s="296"/>
      <c r="H22" s="302" t="s">
        <v>310</v>
      </c>
      <c r="I22" s="303"/>
      <c r="J22" s="303"/>
      <c r="K22" s="303"/>
      <c r="L22" s="303"/>
      <c r="M22" s="303"/>
      <c r="N22" s="303"/>
      <c r="O22" s="303"/>
      <c r="P22" s="304"/>
      <c r="Q22" s="115"/>
    </row>
    <row r="23" spans="4:17" ht="24.75" customHeight="1">
      <c r="D23" s="114"/>
      <c r="E23" s="286" t="s">
        <v>311</v>
      </c>
      <c r="F23" s="287"/>
      <c r="G23" s="288"/>
      <c r="H23" s="284" t="str">
        <f>IF(PAddress="","",PAddress)</f>
        <v>196210, г. Санкт‑Петербург, а/я 74</v>
      </c>
      <c r="I23" s="284"/>
      <c r="J23" s="284"/>
      <c r="K23" s="284"/>
      <c r="L23" s="284"/>
      <c r="M23" s="284"/>
      <c r="N23" s="284"/>
      <c r="O23" s="284"/>
      <c r="P23" s="285"/>
      <c r="Q23" s="115"/>
    </row>
    <row r="24" spans="4:17" ht="19.5" customHeight="1">
      <c r="D24" s="114"/>
      <c r="E24" s="290" t="s">
        <v>457</v>
      </c>
      <c r="F24" s="291"/>
      <c r="G24" s="291"/>
      <c r="H24" s="284" t="str">
        <f>IF(EXE_FIO="","",EXE_FIO)</f>
        <v>Лобашова Елизавета Геннадьевна</v>
      </c>
      <c r="I24" s="284"/>
      <c r="J24" s="284"/>
      <c r="K24" s="284"/>
      <c r="L24" s="284"/>
      <c r="M24" s="284"/>
      <c r="N24" s="284"/>
      <c r="O24" s="284"/>
      <c r="P24" s="285"/>
      <c r="Q24" s="115"/>
    </row>
    <row r="25" spans="4:17" ht="19.5" customHeight="1">
      <c r="D25" s="114"/>
      <c r="E25" s="290"/>
      <c r="F25" s="291"/>
      <c r="G25" s="291"/>
      <c r="H25" s="305" t="str">
        <f>IF(EXE_PHONE="","",EXE_PHONE)</f>
        <v>(812) 324-35-08</v>
      </c>
      <c r="I25" s="306"/>
      <c r="J25" s="306"/>
      <c r="K25" s="306"/>
      <c r="L25" s="306"/>
      <c r="M25" s="306"/>
      <c r="N25" s="306"/>
      <c r="O25" s="306"/>
      <c r="P25" s="307"/>
      <c r="Q25" s="115"/>
    </row>
    <row r="26" spans="4:17" ht="19.5" customHeight="1">
      <c r="D26" s="114"/>
      <c r="E26" s="290"/>
      <c r="F26" s="291"/>
      <c r="G26" s="291"/>
      <c r="H26" s="305" t="str">
        <f>IF(EXE_EMAIL="","",EXE_EMAIL)</f>
        <v>E.Lobashova@pulkovo-airport.com</v>
      </c>
      <c r="I26" s="306"/>
      <c r="J26" s="306"/>
      <c r="K26" s="306"/>
      <c r="L26" s="306"/>
      <c r="M26" s="306"/>
      <c r="N26" s="306"/>
      <c r="O26" s="306"/>
      <c r="P26" s="307"/>
      <c r="Q26" s="115"/>
    </row>
    <row r="27" spans="4:17" ht="34.5" customHeight="1">
      <c r="D27" s="114"/>
      <c r="E27" s="290" t="s">
        <v>448</v>
      </c>
      <c r="F27" s="291"/>
      <c r="G27" s="291"/>
      <c r="H27" s="292">
        <v>42005</v>
      </c>
      <c r="I27" s="292"/>
      <c r="J27" s="292"/>
      <c r="K27" s="292"/>
      <c r="L27" s="292"/>
      <c r="M27" s="292"/>
      <c r="N27" s="292"/>
      <c r="O27" s="292"/>
      <c r="P27" s="293"/>
      <c r="Q27" s="115"/>
    </row>
    <row r="28" spans="4:17" ht="34.5" customHeight="1" thickBot="1">
      <c r="D28" s="114"/>
      <c r="E28" s="300" t="s">
        <v>449</v>
      </c>
      <c r="F28" s="301"/>
      <c r="G28" s="301"/>
      <c r="H28" s="308">
        <v>42369</v>
      </c>
      <c r="I28" s="308"/>
      <c r="J28" s="308"/>
      <c r="K28" s="308"/>
      <c r="L28" s="308"/>
      <c r="M28" s="308"/>
      <c r="N28" s="308"/>
      <c r="O28" s="308"/>
      <c r="P28" s="309"/>
      <c r="Q28" s="115"/>
    </row>
    <row r="29" spans="4:17" ht="34.5" customHeight="1">
      <c r="D29" s="114"/>
      <c r="E29" s="279" t="s">
        <v>8</v>
      </c>
      <c r="F29" s="297" t="s">
        <v>312</v>
      </c>
      <c r="G29" s="297"/>
      <c r="H29" s="297" t="s">
        <v>450</v>
      </c>
      <c r="I29" s="298" t="s">
        <v>313</v>
      </c>
      <c r="J29" s="298"/>
      <c r="K29" s="298"/>
      <c r="L29" s="298"/>
      <c r="M29" s="298"/>
      <c r="N29" s="298"/>
      <c r="O29" s="298"/>
      <c r="P29" s="299"/>
      <c r="Q29" s="115"/>
    </row>
    <row r="30" spans="4:17" ht="34.5" customHeight="1">
      <c r="D30" s="114"/>
      <c r="E30" s="280"/>
      <c r="F30" s="282" t="s">
        <v>315</v>
      </c>
      <c r="G30" s="282" t="s">
        <v>316</v>
      </c>
      <c r="H30" s="282"/>
      <c r="I30" s="289" t="s">
        <v>314</v>
      </c>
      <c r="J30" s="289"/>
      <c r="K30" s="289"/>
      <c r="L30" s="289"/>
      <c r="M30" s="289" t="s">
        <v>455</v>
      </c>
      <c r="N30" s="289"/>
      <c r="O30" s="289"/>
      <c r="P30" s="294"/>
      <c r="Q30" s="115"/>
    </row>
    <row r="31" spans="4:17" ht="34.5" customHeight="1">
      <c r="D31" s="114"/>
      <c r="E31" s="280"/>
      <c r="F31" s="282"/>
      <c r="G31" s="282"/>
      <c r="H31" s="282"/>
      <c r="I31" s="289" t="s">
        <v>317</v>
      </c>
      <c r="J31" s="289"/>
      <c r="K31" s="289" t="s">
        <v>318</v>
      </c>
      <c r="L31" s="289"/>
      <c r="M31" s="289" t="s">
        <v>317</v>
      </c>
      <c r="N31" s="289"/>
      <c r="O31" s="289" t="s">
        <v>318</v>
      </c>
      <c r="P31" s="294"/>
      <c r="Q31" s="115"/>
    </row>
    <row r="32" spans="4:17" ht="40.5" customHeight="1" thickBot="1">
      <c r="D32" s="114"/>
      <c r="E32" s="281"/>
      <c r="F32" s="283"/>
      <c r="G32" s="283"/>
      <c r="H32" s="283"/>
      <c r="I32" s="161" t="s">
        <v>451</v>
      </c>
      <c r="J32" s="161" t="s">
        <v>452</v>
      </c>
      <c r="K32" s="161" t="s">
        <v>451</v>
      </c>
      <c r="L32" s="161" t="s">
        <v>452</v>
      </c>
      <c r="M32" s="161" t="s">
        <v>451</v>
      </c>
      <c r="N32" s="161" t="s">
        <v>452</v>
      </c>
      <c r="O32" s="161" t="s">
        <v>451</v>
      </c>
      <c r="P32" s="162" t="s">
        <v>452</v>
      </c>
      <c r="Q32" s="115"/>
    </row>
    <row r="33" spans="4:17" ht="30" customHeight="1">
      <c r="D33" s="114"/>
      <c r="E33" s="163" t="str">
        <f>IF(YEAR_PERIOD="","",YEAR_PERIOD-1&amp;" г. (базовый год)")</f>
        <v>2014 г. (базовый год)</v>
      </c>
      <c r="F33" s="183">
        <f>(19.7994+1098.43415+134.75424+591.56)/1000</f>
        <v>1.84454779</v>
      </c>
      <c r="G33" s="183">
        <v>0</v>
      </c>
      <c r="H33" s="184">
        <v>0</v>
      </c>
      <c r="I33" s="183"/>
      <c r="J33" s="183"/>
      <c r="K33" s="183"/>
      <c r="L33" s="183"/>
      <c r="M33" s="183"/>
      <c r="N33" s="183"/>
      <c r="O33" s="183"/>
      <c r="P33" s="185"/>
      <c r="Q33" s="115"/>
    </row>
    <row r="34" spans="3:17" ht="30" customHeight="1">
      <c r="C34" s="148"/>
      <c r="D34" s="114"/>
      <c r="E34" s="131" t="str">
        <f>IF(YEAR_PERIOD="","",YEAR_PERIOD&amp;" г.")</f>
        <v>2015 г.</v>
      </c>
      <c r="F34" s="182">
        <f>'П3'!AM18+'П3'!AM19+'П3'!AM20+'П3'!AM21+'П3'!AM22</f>
        <v>1.5305</v>
      </c>
      <c r="G34" s="182">
        <v>0</v>
      </c>
      <c r="H34" s="208">
        <v>0</v>
      </c>
      <c r="I34" s="182">
        <v>8325.63768938292</v>
      </c>
      <c r="J34" s="182">
        <v>37.54731</v>
      </c>
      <c r="K34" s="182">
        <f>'П3'!R18+'П3'!R19+'П3'!R20+'П3'!R21+'П3'!R22</f>
        <v>64.26571383600006</v>
      </c>
      <c r="L34" s="182">
        <f>'П3'!S18+'П3'!S19+'П3'!S20+'П3'!S21+'П3'!S22</f>
        <v>0.4343573834280507</v>
      </c>
      <c r="M34" s="182">
        <f>Лист1!D16-I34</f>
        <v>38956.27881061707</v>
      </c>
      <c r="N34" s="182">
        <f>Лист1!D17/1000-J34</f>
        <v>152.43280404094398</v>
      </c>
      <c r="O34" s="182">
        <v>0</v>
      </c>
      <c r="P34" s="209">
        <v>0</v>
      </c>
      <c r="Q34" s="115"/>
    </row>
    <row r="35" spans="3:17" ht="30" customHeight="1" hidden="1">
      <c r="C35" s="148"/>
      <c r="D35" s="114"/>
      <c r="E35" s="131" t="str">
        <f>IF(YEAR_PERIOD="","",YEAR_PERIOD+1&amp;" г.")</f>
        <v>2016 г.</v>
      </c>
      <c r="F35" s="188"/>
      <c r="G35" s="188"/>
      <c r="H35" s="189"/>
      <c r="I35" s="188"/>
      <c r="J35" s="188"/>
      <c r="K35" s="188"/>
      <c r="L35" s="188"/>
      <c r="M35" s="188"/>
      <c r="N35" s="188"/>
      <c r="O35" s="188"/>
      <c r="P35" s="190"/>
      <c r="Q35" s="115"/>
    </row>
    <row r="36" spans="3:17" ht="30" customHeight="1" hidden="1">
      <c r="C36" s="148"/>
      <c r="D36" s="114"/>
      <c r="E36" s="131" t="str">
        <f>IF(YEAR_PERIOD="","",YEAR_PERIOD+2&amp;" г.")</f>
        <v>2017 г.</v>
      </c>
      <c r="F36" s="188"/>
      <c r="G36" s="188"/>
      <c r="H36" s="189"/>
      <c r="I36" s="188"/>
      <c r="J36" s="188"/>
      <c r="K36" s="188"/>
      <c r="L36" s="188"/>
      <c r="M36" s="188"/>
      <c r="N36" s="188"/>
      <c r="O36" s="188"/>
      <c r="P36" s="190"/>
      <c r="Q36" s="115"/>
    </row>
    <row r="37" spans="3:17" ht="30" customHeight="1" hidden="1">
      <c r="C37" s="148"/>
      <c r="D37" s="114"/>
      <c r="E37" s="131" t="str">
        <f>IF(YEAR_PERIOD="","",YEAR_PERIOD+3&amp;" г.")</f>
        <v>2018 г.</v>
      </c>
      <c r="F37" s="188"/>
      <c r="G37" s="188"/>
      <c r="H37" s="189"/>
      <c r="I37" s="188"/>
      <c r="J37" s="188"/>
      <c r="K37" s="188"/>
      <c r="L37" s="188"/>
      <c r="M37" s="188"/>
      <c r="N37" s="188"/>
      <c r="O37" s="188"/>
      <c r="P37" s="190"/>
      <c r="Q37" s="115"/>
    </row>
    <row r="38" spans="3:17" ht="30" customHeight="1" hidden="1">
      <c r="C38" s="148"/>
      <c r="D38" s="114"/>
      <c r="E38" s="131" t="str">
        <f>IF(YEAR_PERIOD="","",YEAR_PERIOD+4&amp;" г.")</f>
        <v>2019 г.</v>
      </c>
      <c r="F38" s="188"/>
      <c r="G38" s="188"/>
      <c r="H38" s="189"/>
      <c r="I38" s="188"/>
      <c r="J38" s="188"/>
      <c r="K38" s="188"/>
      <c r="L38" s="188"/>
      <c r="M38" s="188"/>
      <c r="N38" s="188"/>
      <c r="O38" s="188"/>
      <c r="P38" s="190"/>
      <c r="Q38" s="115"/>
    </row>
    <row r="39" spans="3:17" ht="30" customHeight="1" hidden="1">
      <c r="C39" s="148"/>
      <c r="D39" s="114"/>
      <c r="E39" s="131" t="str">
        <f>IF(YEAR_PERIOD="","",YEAR_PERIOD+5&amp;" г.")</f>
        <v>2020 г.</v>
      </c>
      <c r="F39" s="188"/>
      <c r="G39" s="188"/>
      <c r="H39" s="189"/>
      <c r="I39" s="188"/>
      <c r="J39" s="188"/>
      <c r="K39" s="188"/>
      <c r="L39" s="188"/>
      <c r="M39" s="188"/>
      <c r="N39" s="188"/>
      <c r="O39" s="188"/>
      <c r="P39" s="190"/>
      <c r="Q39" s="115"/>
    </row>
    <row r="40" spans="1:17" s="132" customFormat="1" ht="19.5" customHeight="1" thickBot="1">
      <c r="A40" s="120"/>
      <c r="B40" s="120"/>
      <c r="D40" s="133"/>
      <c r="E40" s="160" t="s">
        <v>453</v>
      </c>
      <c r="F40" s="186">
        <f>SUM(F33:F39)</f>
        <v>3.37504779</v>
      </c>
      <c r="G40" s="186">
        <f aca="true" t="shared" si="0" ref="G40:O40">SUM(G33:G39)</f>
        <v>0</v>
      </c>
      <c r="H40" s="192"/>
      <c r="I40" s="186">
        <f t="shared" si="0"/>
        <v>8325.63768938292</v>
      </c>
      <c r="J40" s="186">
        <f t="shared" si="0"/>
        <v>37.54731</v>
      </c>
      <c r="K40" s="186">
        <f t="shared" si="0"/>
        <v>64.26571383600006</v>
      </c>
      <c r="L40" s="186">
        <f t="shared" si="0"/>
        <v>0.4343573834280507</v>
      </c>
      <c r="M40" s="186">
        <f t="shared" si="0"/>
        <v>38956.27881061707</v>
      </c>
      <c r="N40" s="186">
        <f t="shared" si="0"/>
        <v>152.43280404094398</v>
      </c>
      <c r="O40" s="186">
        <f t="shared" si="0"/>
        <v>0</v>
      </c>
      <c r="P40" s="187">
        <f>SUM(P33:P39)</f>
        <v>0</v>
      </c>
      <c r="Q40" s="134"/>
    </row>
    <row r="41" spans="4:17" ht="11.25">
      <c r="D41" s="116"/>
      <c r="E41" s="117"/>
      <c r="F41" s="117"/>
      <c r="G41" s="117"/>
      <c r="H41" s="136"/>
      <c r="I41" s="117"/>
      <c r="J41" s="117"/>
      <c r="K41" s="117"/>
      <c r="L41" s="117"/>
      <c r="M41" s="117"/>
      <c r="N41" s="117"/>
      <c r="O41" s="117"/>
      <c r="P41" s="117"/>
      <c r="Q41" s="118"/>
    </row>
    <row r="42" spans="4:17" ht="11.25">
      <c r="D42" s="119"/>
      <c r="E42" s="119"/>
      <c r="F42" s="119"/>
      <c r="G42" s="119"/>
      <c r="H42" s="137"/>
      <c r="I42" s="119"/>
      <c r="J42" s="119"/>
      <c r="K42" s="119"/>
      <c r="L42" s="119"/>
      <c r="M42" s="119"/>
      <c r="N42" s="119"/>
      <c r="O42" s="119"/>
      <c r="P42" s="119"/>
      <c r="Q42" s="119"/>
    </row>
    <row r="43" spans="4:17" ht="11.25">
      <c r="D43" s="119" t="s">
        <v>454</v>
      </c>
      <c r="E43" s="119"/>
      <c r="F43" s="119"/>
      <c r="G43" s="119"/>
      <c r="H43" s="137"/>
      <c r="I43" s="119"/>
      <c r="J43" s="119"/>
      <c r="K43" s="119"/>
      <c r="L43" s="119"/>
      <c r="M43" s="119"/>
      <c r="N43" s="119"/>
      <c r="O43" s="119"/>
      <c r="P43" s="119"/>
      <c r="Q43" s="119"/>
    </row>
    <row r="44" spans="4:17" ht="11.25">
      <c r="D44" s="119"/>
      <c r="E44" s="119"/>
      <c r="F44" s="119"/>
      <c r="G44" s="119"/>
      <c r="H44" s="137"/>
      <c r="I44" s="119"/>
      <c r="J44" s="119"/>
      <c r="K44" s="119"/>
      <c r="L44" s="119"/>
      <c r="M44" s="119"/>
      <c r="N44" s="119"/>
      <c r="O44" s="119"/>
      <c r="P44" s="119"/>
      <c r="Q44" s="119"/>
    </row>
    <row r="45" spans="4:17" ht="11.25">
      <c r="D45" s="119"/>
      <c r="E45" s="119"/>
      <c r="F45" s="119"/>
      <c r="G45" s="119"/>
      <c r="H45" s="137"/>
      <c r="I45" s="119"/>
      <c r="J45" s="119"/>
      <c r="K45" s="119"/>
      <c r="L45" s="119"/>
      <c r="M45" s="119"/>
      <c r="N45" s="119"/>
      <c r="O45" s="119"/>
      <c r="P45" s="119"/>
      <c r="Q45" s="119"/>
    </row>
    <row r="109" spans="1:2" ht="11.25">
      <c r="A109" s="120"/>
      <c r="B109" s="120"/>
    </row>
    <row r="110" spans="1:2" ht="11.25">
      <c r="A110" s="120"/>
      <c r="B110" s="120"/>
    </row>
    <row r="115" spans="1:2" ht="11.25">
      <c r="A115" s="120"/>
      <c r="B115" s="120"/>
    </row>
    <row r="123" spans="1:2" ht="11.25">
      <c r="A123" s="120"/>
      <c r="B123" s="120"/>
    </row>
    <row r="129" spans="1:2" ht="11.25">
      <c r="A129" s="120"/>
      <c r="B129" s="120"/>
    </row>
    <row r="131" spans="1:2" ht="11.25">
      <c r="A131" s="120"/>
      <c r="B131" s="120"/>
    </row>
    <row r="150" spans="1:2" ht="11.25">
      <c r="A150" s="120"/>
      <c r="B150" s="120"/>
    </row>
    <row r="177" spans="1:2" ht="11.25">
      <c r="A177" s="120"/>
      <c r="B177" s="120"/>
    </row>
    <row r="200" spans="1:2" ht="11.25">
      <c r="A200" s="120"/>
      <c r="B200" s="120"/>
    </row>
    <row r="201" spans="1:2" ht="11.25">
      <c r="A201" s="120"/>
      <c r="B201" s="120"/>
    </row>
    <row r="202" spans="1:2" ht="11.25">
      <c r="A202" s="120"/>
      <c r="B202" s="120"/>
    </row>
    <row r="203" spans="1:2" ht="11.25">
      <c r="A203" s="120"/>
      <c r="B203" s="120"/>
    </row>
    <row r="204" spans="1:2" ht="11.25">
      <c r="A204" s="120"/>
      <c r="B204" s="120"/>
    </row>
    <row r="220" spans="1:2" ht="11.25">
      <c r="A220" s="120"/>
      <c r="B220" s="120"/>
    </row>
    <row r="221" spans="1:2" ht="11.25">
      <c r="A221" s="120"/>
      <c r="B221" s="120"/>
    </row>
    <row r="222" spans="1:2" ht="11.25">
      <c r="A222" s="120"/>
      <c r="B222" s="120"/>
    </row>
    <row r="223" spans="1:2" ht="11.25">
      <c r="A223" s="121"/>
      <c r="B223" s="121"/>
    </row>
    <row r="224" spans="1:2" ht="11.25">
      <c r="A224" s="121"/>
      <c r="B224" s="121"/>
    </row>
    <row r="225" spans="1:2" ht="11.25">
      <c r="A225" s="122"/>
      <c r="B225" s="122"/>
    </row>
    <row r="226" spans="1:2" ht="11.25">
      <c r="A226" s="122"/>
      <c r="B226" s="122"/>
    </row>
    <row r="227" spans="1:2" ht="11.25">
      <c r="A227" s="122"/>
      <c r="B227" s="122"/>
    </row>
    <row r="228" spans="1:2" ht="11.25">
      <c r="A228" s="122"/>
      <c r="B228" s="122"/>
    </row>
    <row r="229" spans="1:2" ht="11.25">
      <c r="A229" s="120"/>
      <c r="B229" s="120"/>
    </row>
  </sheetData>
  <sheetProtection password="E4D4" sheet="1" objects="1" scenarios="1" formatColumns="0" formatRows="0"/>
  <mergeCells count="46">
    <mergeCell ref="I30:L30"/>
    <mergeCell ref="O11:Q11"/>
    <mergeCell ref="O12:Q12"/>
    <mergeCell ref="H24:P24"/>
    <mergeCell ref="H26:P26"/>
    <mergeCell ref="O31:P31"/>
    <mergeCell ref="D16:Q16"/>
    <mergeCell ref="D17:Q17"/>
    <mergeCell ref="D18:Q18"/>
    <mergeCell ref="D19:Q19"/>
    <mergeCell ref="E22:G22"/>
    <mergeCell ref="F29:G29"/>
    <mergeCell ref="I29:P29"/>
    <mergeCell ref="E24:G26"/>
    <mergeCell ref="E28:G28"/>
    <mergeCell ref="H22:P22"/>
    <mergeCell ref="H25:P25"/>
    <mergeCell ref="H28:P28"/>
    <mergeCell ref="H29:H32"/>
    <mergeCell ref="M31:N31"/>
    <mergeCell ref="E29:E32"/>
    <mergeCell ref="F30:F32"/>
    <mergeCell ref="H23:P23"/>
    <mergeCell ref="E23:G23"/>
    <mergeCell ref="G30:G32"/>
    <mergeCell ref="K31:L31"/>
    <mergeCell ref="I31:J31"/>
    <mergeCell ref="E27:G27"/>
    <mergeCell ref="H27:P27"/>
    <mergeCell ref="M30:P30"/>
    <mergeCell ref="O8:Q8"/>
    <mergeCell ref="O9:Q9"/>
    <mergeCell ref="O10:Q10"/>
    <mergeCell ref="E6:G8"/>
    <mergeCell ref="E10:G10"/>
    <mergeCell ref="E11:G11"/>
    <mergeCell ref="E12:G12"/>
    <mergeCell ref="E13:G13"/>
    <mergeCell ref="D4:Q4"/>
    <mergeCell ref="D5:Q5"/>
    <mergeCell ref="J10:L10"/>
    <mergeCell ref="J6:L8"/>
    <mergeCell ref="O6:Q7"/>
    <mergeCell ref="I11:M11"/>
    <mergeCell ref="I12:M12"/>
    <mergeCell ref="I13:M13"/>
  </mergeCells>
  <dataValidations count="4">
    <dataValidation operator="greaterThanOrEqual" allowBlank="1" showInputMessage="1" showErrorMessage="1" sqref="M29:M32 I29:I32 J32:L32 N32 P32 K29:K31 J29:J30 O31:O32 L29:L30 N29:P29"/>
    <dataValidation type="textLength" operator="greaterThanOrEqual" allowBlank="1" showInputMessage="1" showErrorMessage="1" sqref="H23:H26 I26:P26 I23:P24">
      <formula1>0</formula1>
    </dataValidation>
    <dataValidation type="date" operator="greaterThanOrEqual" allowBlank="1" showInputMessage="1" showErrorMessage="1" sqref="H27:P28">
      <formula1>20090</formula1>
    </dataValidation>
    <dataValidation type="decimal" operator="greaterThanOrEqual" allowBlank="1" showInputMessage="1" showErrorMessage="1" sqref="F33:P4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3"/>
  <legacyDrawing r:id="rId2"/>
</worksheet>
</file>

<file path=xl/worksheets/sheet8.xml><?xml version="1.0" encoding="utf-8"?>
<worksheet xmlns="http://schemas.openxmlformats.org/spreadsheetml/2006/main" xmlns:r="http://schemas.openxmlformats.org/officeDocument/2006/relationships">
  <sheetPr codeName="Лист12">
    <pageSetUpPr fitToPage="1"/>
  </sheetPr>
  <dimension ref="A1:Z213"/>
  <sheetViews>
    <sheetView showGridLines="0" zoomScale="90" zoomScaleNormal="90" zoomScalePageLayoutView="0" workbookViewId="0" topLeftCell="A4">
      <pane xSplit="6" ySplit="13" topLeftCell="G17" activePane="bottomRight" state="frozen"/>
      <selection pane="topLeft" activeCell="C4" sqref="C4"/>
      <selection pane="topRight" activeCell="G4" sqref="G4"/>
      <selection pane="bottomLeft" activeCell="C17" sqref="C17"/>
      <selection pane="bottomRight" activeCell="G32" sqref="G32"/>
    </sheetView>
  </sheetViews>
  <sheetFormatPr defaultColWidth="9.140625" defaultRowHeight="11.25"/>
  <cols>
    <col min="1" max="2" width="9.57421875" style="110" hidden="1" customWidth="1"/>
    <col min="3" max="4" width="9.140625" style="112" customWidth="1"/>
    <col min="5" max="5" width="6.8515625" style="112" customWidth="1"/>
    <col min="6" max="6" width="49.57421875" style="112" customWidth="1"/>
    <col min="7" max="7" width="21.7109375" style="124" customWidth="1"/>
    <col min="8" max="11" width="15.7109375" style="112" customWidth="1"/>
    <col min="12" max="16" width="15.7109375" style="112" hidden="1" customWidth="1"/>
    <col min="17" max="16384" width="9.140625" style="112" customWidth="1"/>
  </cols>
  <sheetData>
    <row r="1" spans="1:7" s="110" customFormat="1" ht="11.25" customHeight="1" hidden="1">
      <c r="A1" s="110">
        <f>ID</f>
        <v>26555079</v>
      </c>
      <c r="G1" s="123"/>
    </row>
    <row r="2" s="110" customFormat="1" ht="11.25" customHeight="1" hidden="1">
      <c r="G2" s="123"/>
    </row>
    <row r="3" spans="7:17" s="110" customFormat="1" ht="11.25" customHeight="1" hidden="1">
      <c r="G3" s="123"/>
      <c r="Q3" s="111"/>
    </row>
    <row r="4" spans="4:17" ht="11.25">
      <c r="D4" s="271" t="str">
        <f>FORMCODE</f>
        <v>ALL.PES.PLAN.4.178</v>
      </c>
      <c r="E4" s="271"/>
      <c r="F4" s="271"/>
      <c r="G4" s="271"/>
      <c r="H4" s="271"/>
      <c r="I4" s="271"/>
      <c r="J4" s="271"/>
      <c r="K4" s="271"/>
      <c r="L4" s="271"/>
      <c r="M4" s="271"/>
      <c r="N4" s="271"/>
      <c r="O4" s="271"/>
      <c r="P4" s="271"/>
      <c r="Q4" s="271"/>
    </row>
    <row r="5" spans="4:17" ht="11.25">
      <c r="D5" s="271" t="str">
        <f>VERSION</f>
        <v>Версия 1.1</v>
      </c>
      <c r="E5" s="271"/>
      <c r="F5" s="271"/>
      <c r="G5" s="271"/>
      <c r="H5" s="271"/>
      <c r="I5" s="271"/>
      <c r="J5" s="271"/>
      <c r="K5" s="271"/>
      <c r="L5" s="271"/>
      <c r="M5" s="271"/>
      <c r="N5" s="271"/>
      <c r="O5" s="271"/>
      <c r="P5" s="271"/>
      <c r="Q5" s="271"/>
    </row>
    <row r="6" ht="11.25">
      <c r="Q6" s="154"/>
    </row>
    <row r="7" ht="16.5" customHeight="1" thickBot="1">
      <c r="Q7" s="113"/>
    </row>
    <row r="8" spans="1:17" s="124" customFormat="1" ht="15" customHeight="1">
      <c r="A8" s="123"/>
      <c r="B8" s="123"/>
      <c r="D8" s="310" t="s">
        <v>441</v>
      </c>
      <c r="E8" s="311"/>
      <c r="F8" s="311"/>
      <c r="G8" s="311"/>
      <c r="H8" s="311"/>
      <c r="I8" s="311"/>
      <c r="J8" s="311"/>
      <c r="K8" s="311"/>
      <c r="L8" s="311"/>
      <c r="M8" s="311"/>
      <c r="N8" s="311"/>
      <c r="O8" s="311"/>
      <c r="P8" s="311"/>
      <c r="Q8" s="312"/>
    </row>
    <row r="9" spans="1:17" s="124" customFormat="1" ht="15" customHeight="1">
      <c r="A9" s="123"/>
      <c r="B9" s="123"/>
      <c r="D9" s="313" t="str">
        <f>COMPANY</f>
        <v>ООО "Воздушные ворота северной столицы"</v>
      </c>
      <c r="E9" s="314"/>
      <c r="F9" s="314"/>
      <c r="G9" s="314"/>
      <c r="H9" s="314"/>
      <c r="I9" s="314"/>
      <c r="J9" s="314"/>
      <c r="K9" s="314"/>
      <c r="L9" s="314"/>
      <c r="M9" s="314"/>
      <c r="N9" s="314"/>
      <c r="O9" s="314"/>
      <c r="P9" s="314"/>
      <c r="Q9" s="315"/>
    </row>
    <row r="10" spans="1:17" s="124" customFormat="1" ht="15" customHeight="1" thickBot="1">
      <c r="A10" s="123"/>
      <c r="B10" s="123"/>
      <c r="D10" s="316" t="str">
        <f>"на "&amp;IF(YEAR_PERIOD="","",YEAR_PERIOD)&amp;IF(OR(DURATION="",DURATION="1 год")," г.","-"&amp;YEAR_PERIOD+LEFT(DURATION,1)-1&amp;" гг.")</f>
        <v>на 2015 г.</v>
      </c>
      <c r="E10" s="317"/>
      <c r="F10" s="317"/>
      <c r="G10" s="317"/>
      <c r="H10" s="317"/>
      <c r="I10" s="317"/>
      <c r="J10" s="317"/>
      <c r="K10" s="317"/>
      <c r="L10" s="317"/>
      <c r="M10" s="317"/>
      <c r="N10" s="317"/>
      <c r="O10" s="317"/>
      <c r="P10" s="317"/>
      <c r="Q10" s="318"/>
    </row>
    <row r="11" spans="1:17" s="124" customFormat="1" ht="16.5" customHeight="1">
      <c r="A11" s="123"/>
      <c r="B11" s="123"/>
      <c r="D11" s="319"/>
      <c r="E11" s="319"/>
      <c r="F11" s="319"/>
      <c r="G11" s="319"/>
      <c r="H11" s="319"/>
      <c r="I11" s="319"/>
      <c r="J11" s="319"/>
      <c r="K11" s="319"/>
      <c r="L11" s="319"/>
      <c r="M11" s="319"/>
      <c r="N11" s="319"/>
      <c r="O11" s="319"/>
      <c r="P11" s="319"/>
      <c r="Q11" s="319"/>
    </row>
    <row r="12" spans="1:2" s="124" customFormat="1" ht="11.25">
      <c r="A12" s="123"/>
      <c r="B12" s="123"/>
    </row>
    <row r="13" spans="1:17" s="124" customFormat="1" ht="12" thickBot="1">
      <c r="A13" s="123"/>
      <c r="B13" s="123"/>
      <c r="D13" s="143"/>
      <c r="E13" s="135"/>
      <c r="F13" s="135"/>
      <c r="G13" s="135"/>
      <c r="H13" s="135"/>
      <c r="I13" s="135"/>
      <c r="J13" s="135"/>
      <c r="K13" s="135"/>
      <c r="L13" s="135"/>
      <c r="M13" s="135"/>
      <c r="N13" s="135"/>
      <c r="O13" s="135"/>
      <c r="P13" s="135"/>
      <c r="Q13" s="144"/>
    </row>
    <row r="14" spans="1:17" s="126" customFormat="1" ht="34.5" customHeight="1">
      <c r="A14" s="125"/>
      <c r="B14" s="125"/>
      <c r="D14" s="127"/>
      <c r="E14" s="329" t="s">
        <v>38</v>
      </c>
      <c r="F14" s="331" t="s">
        <v>299</v>
      </c>
      <c r="G14" s="297" t="s">
        <v>143</v>
      </c>
      <c r="H14" s="297" t="s">
        <v>437</v>
      </c>
      <c r="I14" s="333" t="s">
        <v>438</v>
      </c>
      <c r="J14" s="335" t="str">
        <f>IF(YEAR_PERIOD="","",YEAR_PERIOD-1&amp;" г. (базовый год)")</f>
        <v>2014 г. (базовый год)</v>
      </c>
      <c r="K14" s="326" t="s">
        <v>458</v>
      </c>
      <c r="L14" s="327"/>
      <c r="M14" s="327"/>
      <c r="N14" s="327"/>
      <c r="O14" s="327"/>
      <c r="P14" s="328"/>
      <c r="Q14" s="166"/>
    </row>
    <row r="15" spans="1:17" s="126" customFormat="1" ht="15" customHeight="1" thickBot="1">
      <c r="A15" s="125"/>
      <c r="B15" s="125"/>
      <c r="D15" s="127"/>
      <c r="E15" s="330"/>
      <c r="F15" s="332"/>
      <c r="G15" s="283"/>
      <c r="H15" s="283"/>
      <c r="I15" s="334"/>
      <c r="J15" s="336"/>
      <c r="K15" s="130" t="str">
        <f>IF(YEAR_PERIOD="","",YEAR_PERIOD&amp;" г.")</f>
        <v>2015 г.</v>
      </c>
      <c r="L15" s="130" t="str">
        <f>IF(YEAR_PERIOD="","",YEAR_PERIOD+1&amp;" г.")</f>
        <v>2016 г.</v>
      </c>
      <c r="M15" s="130" t="str">
        <f>IF(YEAR_PERIOD="","",YEAR_PERIOD+2&amp;" г.")</f>
        <v>2017 г.</v>
      </c>
      <c r="N15" s="130" t="str">
        <f>IF(YEAR_PERIOD="","",YEAR_PERIOD+3&amp;" г.")</f>
        <v>2018 г.</v>
      </c>
      <c r="O15" s="130" t="str">
        <f>IF(YEAR_PERIOD="","",YEAR_PERIOD+4&amp;" г.")</f>
        <v>2019 г.</v>
      </c>
      <c r="P15" s="147" t="str">
        <f>IF(YEAR_PERIOD="","",YEAR_PERIOD+5&amp;" г.")</f>
        <v>2020 г.</v>
      </c>
      <c r="Q15" s="166"/>
    </row>
    <row r="16" spans="1:17" s="140" customFormat="1" ht="12" thickBot="1">
      <c r="A16" s="139"/>
      <c r="B16" s="139"/>
      <c r="D16" s="141"/>
      <c r="E16" s="129">
        <v>1</v>
      </c>
      <c r="F16" s="129">
        <v>2</v>
      </c>
      <c r="G16" s="129">
        <v>3</v>
      </c>
      <c r="H16" s="129">
        <v>4</v>
      </c>
      <c r="I16" s="129">
        <v>5</v>
      </c>
      <c r="J16" s="129">
        <v>6</v>
      </c>
      <c r="K16" s="129">
        <v>7</v>
      </c>
      <c r="L16" s="129">
        <v>8</v>
      </c>
      <c r="M16" s="129">
        <v>9</v>
      </c>
      <c r="N16" s="129">
        <v>10</v>
      </c>
      <c r="O16" s="129">
        <v>11</v>
      </c>
      <c r="P16" s="129">
        <v>12</v>
      </c>
      <c r="Q16" s="142"/>
    </row>
    <row r="17" spans="1:17" s="132" customFormat="1" ht="15" customHeight="1">
      <c r="A17" s="120"/>
      <c r="B17" s="120"/>
      <c r="D17" s="133"/>
      <c r="E17" s="145" t="s">
        <v>144</v>
      </c>
      <c r="F17" s="138" t="s">
        <v>300</v>
      </c>
      <c r="G17" s="156"/>
      <c r="H17" s="170"/>
      <c r="I17" s="170"/>
      <c r="J17" s="170"/>
      <c r="K17" s="170"/>
      <c r="L17" s="170"/>
      <c r="M17" s="170"/>
      <c r="N17" s="170"/>
      <c r="O17" s="170"/>
      <c r="P17" s="171"/>
      <c r="Q17" s="164"/>
    </row>
    <row r="18" spans="1:26" ht="22.5">
      <c r="A18" s="110">
        <v>1</v>
      </c>
      <c r="C18" s="148" t="s">
        <v>298</v>
      </c>
      <c r="D18" s="114"/>
      <c r="E18" s="131" t="str">
        <f>"1."&amp;ROW()-ROW($E$17)&amp;"."</f>
        <v>1.1.</v>
      </c>
      <c r="F18" s="201" t="s">
        <v>471</v>
      </c>
      <c r="G18" s="203" t="s">
        <v>470</v>
      </c>
      <c r="H18" s="182"/>
      <c r="I18" s="182"/>
      <c r="J18" s="182">
        <f>11.95697/48073.272</f>
        <v>0.00024872386468722163</v>
      </c>
      <c r="K18" s="182">
        <f>161.7/55350</f>
        <v>0.0029214092140921405</v>
      </c>
      <c r="L18" s="188"/>
      <c r="M18" s="188"/>
      <c r="N18" s="188"/>
      <c r="O18" s="188"/>
      <c r="P18" s="190"/>
      <c r="Q18" s="165"/>
      <c r="Z18" s="204" t="str">
        <f>IF(ISERROR(MATCH(F18,i_list,0)),"N","Y")</f>
        <v>Y</v>
      </c>
    </row>
    <row r="19" spans="1:26" ht="11.25">
      <c r="A19" s="110">
        <v>1</v>
      </c>
      <c r="C19" s="148" t="s">
        <v>298</v>
      </c>
      <c r="D19" s="114"/>
      <c r="E19" s="131" t="str">
        <f>"1."&amp;ROW()-ROW($E$17)&amp;"."</f>
        <v>1.2.</v>
      </c>
      <c r="F19" s="201" t="s">
        <v>481</v>
      </c>
      <c r="G19" s="203" t="s">
        <v>484</v>
      </c>
      <c r="H19" s="182"/>
      <c r="I19" s="182"/>
      <c r="J19" s="182">
        <v>4.49</v>
      </c>
      <c r="K19" s="182">
        <v>4.43</v>
      </c>
      <c r="L19" s="188"/>
      <c r="M19" s="188"/>
      <c r="N19" s="188"/>
      <c r="O19" s="188"/>
      <c r="P19" s="190"/>
      <c r="Q19" s="165"/>
      <c r="Z19" s="204" t="str">
        <f>IF(ISERROR(MATCH(F19,i_list,0)),"N","Y")</f>
        <v>Y</v>
      </c>
    </row>
    <row r="20" spans="1:26" ht="11.25">
      <c r="A20" s="110">
        <v>1</v>
      </c>
      <c r="C20" s="148" t="s">
        <v>298</v>
      </c>
      <c r="D20" s="114"/>
      <c r="E20" s="131" t="str">
        <f>"1."&amp;ROW()-ROW($E$17)&amp;"."</f>
        <v>1.3.</v>
      </c>
      <c r="F20" s="201" t="s">
        <v>489</v>
      </c>
      <c r="G20" s="203" t="s">
        <v>490</v>
      </c>
      <c r="H20" s="182"/>
      <c r="I20" s="182"/>
      <c r="J20" s="182">
        <v>2.33</v>
      </c>
      <c r="K20" s="182">
        <v>2.32</v>
      </c>
      <c r="L20" s="188"/>
      <c r="M20" s="188"/>
      <c r="N20" s="188"/>
      <c r="O20" s="188"/>
      <c r="P20" s="190"/>
      <c r="Q20" s="165"/>
      <c r="Z20" s="204" t="str">
        <f>IF(ISERROR(MATCH(F20,i_list,0)),"N","Y")</f>
        <v>Y</v>
      </c>
    </row>
    <row r="21" spans="1:17" ht="15" customHeight="1">
      <c r="A21" s="110">
        <v>1</v>
      </c>
      <c r="B21" s="110">
        <v>1</v>
      </c>
      <c r="D21" s="114"/>
      <c r="E21" s="320" t="s">
        <v>142</v>
      </c>
      <c r="F21" s="321"/>
      <c r="G21" s="321"/>
      <c r="H21" s="321"/>
      <c r="I21" s="321"/>
      <c r="J21" s="321"/>
      <c r="K21" s="321"/>
      <c r="L21" s="321"/>
      <c r="M21" s="321"/>
      <c r="N21" s="321"/>
      <c r="O21" s="321"/>
      <c r="P21" s="322"/>
      <c r="Q21" s="165"/>
    </row>
    <row r="22" spans="1:17" s="132" customFormat="1" ht="15" customHeight="1">
      <c r="A22" s="120"/>
      <c r="B22" s="120"/>
      <c r="D22" s="133"/>
      <c r="E22" s="146" t="s">
        <v>145</v>
      </c>
      <c r="F22" s="155" t="s">
        <v>301</v>
      </c>
      <c r="G22" s="157"/>
      <c r="H22" s="172"/>
      <c r="I22" s="172"/>
      <c r="J22" s="172"/>
      <c r="K22" s="172"/>
      <c r="L22" s="172"/>
      <c r="M22" s="172"/>
      <c r="N22" s="172"/>
      <c r="O22" s="172"/>
      <c r="P22" s="173"/>
      <c r="Q22" s="164"/>
    </row>
    <row r="23" spans="1:17" ht="15" customHeight="1" hidden="1">
      <c r="A23" s="110">
        <v>1</v>
      </c>
      <c r="C23" s="148" t="s">
        <v>298</v>
      </c>
      <c r="D23" s="114"/>
      <c r="E23" s="131" t="str">
        <f>"2."&amp;ROW()-ROW($E$22)&amp;"."</f>
        <v>2.1.</v>
      </c>
      <c r="F23" s="149" t="s">
        <v>297</v>
      </c>
      <c r="G23" s="169" t="s">
        <v>297</v>
      </c>
      <c r="H23" s="182"/>
      <c r="I23" s="182"/>
      <c r="J23" s="182"/>
      <c r="K23" s="182"/>
      <c r="L23" s="188"/>
      <c r="M23" s="188"/>
      <c r="N23" s="188"/>
      <c r="O23" s="188"/>
      <c r="P23" s="190"/>
      <c r="Q23" s="165"/>
    </row>
    <row r="24" spans="1:17" ht="15" customHeight="1" thickBot="1">
      <c r="A24" s="110">
        <v>1</v>
      </c>
      <c r="B24" s="110">
        <v>0</v>
      </c>
      <c r="D24" s="114"/>
      <c r="E24" s="323" t="s">
        <v>142</v>
      </c>
      <c r="F24" s="324"/>
      <c r="G24" s="324"/>
      <c r="H24" s="324"/>
      <c r="I24" s="324"/>
      <c r="J24" s="324"/>
      <c r="K24" s="324"/>
      <c r="L24" s="324"/>
      <c r="M24" s="324"/>
      <c r="N24" s="324"/>
      <c r="O24" s="324"/>
      <c r="P24" s="325"/>
      <c r="Q24" s="165"/>
    </row>
    <row r="25" spans="4:17" ht="11.25">
      <c r="D25" s="116"/>
      <c r="E25" s="117"/>
      <c r="F25" s="117"/>
      <c r="G25" s="136"/>
      <c r="H25" s="117"/>
      <c r="I25" s="117"/>
      <c r="J25" s="117"/>
      <c r="K25" s="117"/>
      <c r="L25" s="117"/>
      <c r="M25" s="117"/>
      <c r="N25" s="117"/>
      <c r="O25" s="117"/>
      <c r="P25" s="117"/>
      <c r="Q25" s="118"/>
    </row>
    <row r="26" spans="4:17" ht="11.25">
      <c r="D26" s="119"/>
      <c r="E26" s="119"/>
      <c r="F26" s="119"/>
      <c r="G26" s="137"/>
      <c r="H26" s="119"/>
      <c r="I26" s="119"/>
      <c r="J26" s="119"/>
      <c r="K26" s="119"/>
      <c r="L26" s="119"/>
      <c r="M26" s="119"/>
      <c r="N26" s="119"/>
      <c r="O26" s="119"/>
      <c r="P26" s="119"/>
      <c r="Q26" s="119"/>
    </row>
    <row r="27" spans="4:17" ht="11.25">
      <c r="D27" s="119"/>
      <c r="E27" s="119" t="s">
        <v>439</v>
      </c>
      <c r="F27" s="119"/>
      <c r="G27" s="137"/>
      <c r="H27" s="119"/>
      <c r="I27" s="119"/>
      <c r="J27" s="119"/>
      <c r="K27" s="119"/>
      <c r="L27" s="119"/>
      <c r="M27" s="119"/>
      <c r="N27" s="119"/>
      <c r="O27" s="119"/>
      <c r="P27" s="119"/>
      <c r="Q27" s="119"/>
    </row>
    <row r="28" spans="4:17" ht="11.25">
      <c r="D28" s="119"/>
      <c r="E28" s="119"/>
      <c r="F28" s="119"/>
      <c r="G28" s="137"/>
      <c r="H28" s="119"/>
      <c r="I28" s="119"/>
      <c r="J28" s="119"/>
      <c r="K28" s="119"/>
      <c r="L28" s="119"/>
      <c r="M28" s="119"/>
      <c r="N28" s="119"/>
      <c r="O28" s="119"/>
      <c r="P28" s="119"/>
      <c r="Q28" s="119"/>
    </row>
    <row r="29" spans="4:17" ht="11.25">
      <c r="D29" s="119"/>
      <c r="E29" s="119"/>
      <c r="F29" s="119"/>
      <c r="G29" s="137"/>
      <c r="H29" s="119"/>
      <c r="I29" s="119"/>
      <c r="J29" s="119"/>
      <c r="K29" s="119"/>
      <c r="L29" s="119"/>
      <c r="M29" s="119"/>
      <c r="N29" s="119"/>
      <c r="O29" s="119"/>
      <c r="P29" s="119"/>
      <c r="Q29" s="119"/>
    </row>
    <row r="93" spans="1:2" ht="11.25">
      <c r="A93" s="120"/>
      <c r="B93" s="120"/>
    </row>
    <row r="94" spans="1:2" ht="11.25">
      <c r="A94" s="120"/>
      <c r="B94" s="120"/>
    </row>
    <row r="99" spans="1:2" ht="11.25">
      <c r="A99" s="120"/>
      <c r="B99" s="120"/>
    </row>
    <row r="107" spans="1:2" ht="11.25">
      <c r="A107" s="120"/>
      <c r="B107" s="120"/>
    </row>
    <row r="113" spans="1:2" ht="11.25">
      <c r="A113" s="120"/>
      <c r="B113" s="120"/>
    </row>
    <row r="115" spans="1:2" ht="11.25">
      <c r="A115" s="120"/>
      <c r="B115" s="120"/>
    </row>
    <row r="134" spans="1:2" ht="11.25">
      <c r="A134" s="120"/>
      <c r="B134" s="120"/>
    </row>
    <row r="161" spans="1:2" ht="11.25">
      <c r="A161" s="120"/>
      <c r="B161" s="120"/>
    </row>
    <row r="184" spans="1:2" ht="11.25">
      <c r="A184" s="120"/>
      <c r="B184" s="120"/>
    </row>
    <row r="185" spans="1:2" ht="11.25">
      <c r="A185" s="120"/>
      <c r="B185" s="120"/>
    </row>
    <row r="186" spans="1:2" ht="11.25">
      <c r="A186" s="120"/>
      <c r="B186" s="120"/>
    </row>
    <row r="187" spans="1:2" ht="11.25">
      <c r="A187" s="120"/>
      <c r="B187" s="120"/>
    </row>
    <row r="188" spans="1:2" ht="11.25">
      <c r="A188" s="120"/>
      <c r="B188" s="120"/>
    </row>
    <row r="204" spans="1:2" ht="11.25">
      <c r="A204" s="120"/>
      <c r="B204" s="120"/>
    </row>
    <row r="205" spans="1:2" ht="11.25">
      <c r="A205" s="120"/>
      <c r="B205" s="120"/>
    </row>
    <row r="206" spans="1:2" ht="11.25">
      <c r="A206" s="120"/>
      <c r="B206" s="120"/>
    </row>
    <row r="207" spans="1:2" ht="11.25">
      <c r="A207" s="121"/>
      <c r="B207" s="121"/>
    </row>
    <row r="208" spans="1:2" ht="11.25">
      <c r="A208" s="121"/>
      <c r="B208" s="121"/>
    </row>
    <row r="209" spans="1:2" ht="11.25">
      <c r="A209" s="122"/>
      <c r="B209" s="122"/>
    </row>
    <row r="210" spans="1:2" ht="11.25">
      <c r="A210" s="122"/>
      <c r="B210" s="122"/>
    </row>
    <row r="211" spans="1:2" ht="11.25">
      <c r="A211" s="122"/>
      <c r="B211" s="122"/>
    </row>
    <row r="212" spans="1:2" ht="11.25">
      <c r="A212" s="122"/>
      <c r="B212" s="122"/>
    </row>
    <row r="213" spans="1:2" ht="11.25">
      <c r="A213" s="120"/>
      <c r="B213" s="120"/>
    </row>
  </sheetData>
  <sheetProtection password="E4D4" sheet="1" objects="1" scenarios="1" formatColumns="0" formatRows="0"/>
  <mergeCells count="15">
    <mergeCell ref="E21:P21"/>
    <mergeCell ref="E24:P24"/>
    <mergeCell ref="K14:P14"/>
    <mergeCell ref="E14:E15"/>
    <mergeCell ref="F14:F15"/>
    <mergeCell ref="G14:G15"/>
    <mergeCell ref="H14:H15"/>
    <mergeCell ref="I14:I15"/>
    <mergeCell ref="J14:J15"/>
    <mergeCell ref="D8:Q8"/>
    <mergeCell ref="D9:Q9"/>
    <mergeCell ref="D10:Q10"/>
    <mergeCell ref="D11:Q11"/>
    <mergeCell ref="D4:Q4"/>
    <mergeCell ref="D5:Q5"/>
  </mergeCells>
  <dataValidations count="4">
    <dataValidation type="decimal" operator="greaterThanOrEqual" allowBlank="1" showInputMessage="1" showErrorMessage="1" sqref="H22:P23 H17:P20">
      <formula1>0</formula1>
    </dataValidation>
    <dataValidation type="textLength" operator="greaterThanOrEqual" allowBlank="1" showInputMessage="1" showErrorMessage="1" sqref="F23:G23 J14">
      <formula1>0</formula1>
    </dataValidation>
    <dataValidation type="list" operator="greaterThanOrEqual" allowBlank="1" showInputMessage="1" showErrorMessage="1" sqref="F18:F20">
      <formula1>i_list</formula1>
    </dataValidation>
    <dataValidation type="list" allowBlank="1" showInputMessage="1" showErrorMessage="1" sqref="G18:G20">
      <formula1>IF(ISERROR(MATCH(F18,i_list,0)),"",INDEX(OFFSET(i_list,0,1),MATCH(F18,i_list,0)))</formula1>
    </dataValidation>
  </dataValidations>
  <hyperlinks>
    <hyperlink ref="E24:P24" location="П2!A1" display="Добавить"/>
    <hyperlink ref="E21:P21" location="П2!A1" display="Добавить"/>
    <hyperlink ref="C23" location="'П2'!A1" display="Удалить"/>
    <hyperlink ref="C18" location="'П2'!A1" display="Удалить"/>
    <hyperlink ref="C19" location="'П2'!A1" display="Удалить"/>
    <hyperlink ref="C20" location="'П2'!A1" display="Удалить"/>
  </hyperlinks>
  <printOptions/>
  <pageMargins left="0.7086614173228347" right="0.7086614173228347" top="0.7480314960629921" bottom="0.7480314960629921" header="0.31496062992125984" footer="0.31496062992125984"/>
  <pageSetup fitToHeight="100" fitToWidth="1"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sheetPr codeName="Лист13">
    <pageSetUpPr fitToPage="1"/>
  </sheetPr>
  <dimension ref="A1:AU212"/>
  <sheetViews>
    <sheetView showGridLines="0" zoomScale="80" zoomScaleNormal="80" zoomScalePageLayoutView="0" workbookViewId="0" topLeftCell="C1">
      <pane xSplit="4" ySplit="17" topLeftCell="G18" activePane="bottomRight" state="frozen"/>
      <selection pane="topLeft" activeCell="C4" sqref="C4"/>
      <selection pane="topRight" activeCell="G4" sqref="G4"/>
      <selection pane="bottomLeft" activeCell="C18" sqref="C18"/>
      <selection pane="bottomRight" activeCell="S19" sqref="S19"/>
    </sheetView>
  </sheetViews>
  <sheetFormatPr defaultColWidth="9.140625" defaultRowHeight="11.25"/>
  <cols>
    <col min="1" max="2" width="9.57421875" style="110" hidden="1" customWidth="1"/>
    <col min="3" max="4" width="9.140625" style="112" customWidth="1"/>
    <col min="5" max="5" width="6.8515625" style="112" customWidth="1"/>
    <col min="6" max="6" width="49.57421875" style="112" customWidth="1"/>
    <col min="7" max="7" width="10.7109375" style="112" customWidth="1"/>
    <col min="8" max="9" width="15.7109375" style="112" customWidth="1"/>
    <col min="10" max="14" width="15.7109375" style="112" hidden="1" customWidth="1"/>
    <col min="15" max="15" width="10.7109375" style="112" customWidth="1"/>
    <col min="16" max="19" width="15.7109375" style="112" customWidth="1"/>
    <col min="20" max="34" width="15.7109375" style="112" hidden="1" customWidth="1"/>
    <col min="35" max="35" width="18.7109375" style="112" customWidth="1"/>
    <col min="36" max="39" width="15.7109375" style="112" customWidth="1"/>
    <col min="40" max="44" width="15.7109375" style="112" hidden="1" customWidth="1"/>
    <col min="45" max="45" width="20.7109375" style="112" customWidth="1"/>
    <col min="46" max="46" width="25.7109375" style="112" customWidth="1"/>
    <col min="47" max="16384" width="9.140625" style="112" customWidth="1"/>
  </cols>
  <sheetData>
    <row r="1" s="110" customFormat="1" ht="11.25" customHeight="1" hidden="1">
      <c r="A1" s="110">
        <f>ID</f>
        <v>26555079</v>
      </c>
    </row>
    <row r="2" s="110" customFormat="1" ht="11.25" customHeight="1" hidden="1"/>
    <row r="3" s="110" customFormat="1" ht="11.25" customHeight="1" hidden="1">
      <c r="AU3" s="111"/>
    </row>
    <row r="4" spans="4:47" ht="11.25">
      <c r="D4" s="271" t="str">
        <f>FORMCODE</f>
        <v>ALL.PES.PLAN.4.178</v>
      </c>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row>
    <row r="5" spans="4:47" ht="11.25">
      <c r="D5" s="271" t="str">
        <f>VERSION</f>
        <v>Версия 1.1</v>
      </c>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1"/>
    </row>
    <row r="6" ht="11.25">
      <c r="AU6" s="154"/>
    </row>
    <row r="7" ht="16.5" customHeight="1" thickBot="1">
      <c r="AU7" s="113"/>
    </row>
    <row r="8" spans="1:47" s="124" customFormat="1" ht="15" customHeight="1">
      <c r="A8" s="123"/>
      <c r="B8" s="123"/>
      <c r="D8" s="310" t="s">
        <v>442</v>
      </c>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2"/>
    </row>
    <row r="9" spans="1:47" s="124" customFormat="1" ht="15" customHeight="1">
      <c r="A9" s="123"/>
      <c r="B9" s="123"/>
      <c r="D9" s="313" t="str">
        <f>COMPANY</f>
        <v>ООО "Воздушные ворота северной столицы"</v>
      </c>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5"/>
    </row>
    <row r="10" spans="1:47" s="124" customFormat="1" ht="15" customHeight="1" thickBot="1">
      <c r="A10" s="123"/>
      <c r="B10" s="123"/>
      <c r="D10" s="316" t="str">
        <f>"на "&amp;IF(YEAR_PERIOD="","",YEAR_PERIOD)&amp;IF(OR(DURATION="",DURATION="1 год")," г.","-"&amp;YEAR_PERIOD+LEFT(DURATION,1)-1&amp;" гг.")</f>
        <v>на 2015 г.</v>
      </c>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8"/>
    </row>
    <row r="11" spans="1:47" s="124" customFormat="1" ht="16.5" customHeight="1">
      <c r="A11" s="123"/>
      <c r="B11" s="123"/>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row>
    <row r="12" spans="1:2" s="124" customFormat="1" ht="11.25">
      <c r="A12" s="123"/>
      <c r="B12" s="123"/>
    </row>
    <row r="13" spans="1:47" s="124" customFormat="1" ht="12" thickBot="1">
      <c r="A13" s="123"/>
      <c r="B13" s="123"/>
      <c r="D13" s="143"/>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44"/>
    </row>
    <row r="14" spans="1:47" s="126" customFormat="1" ht="83.25" customHeight="1">
      <c r="A14" s="125"/>
      <c r="B14" s="125"/>
      <c r="D14" s="127"/>
      <c r="E14" s="329" t="s">
        <v>38</v>
      </c>
      <c r="F14" s="331" t="s">
        <v>302</v>
      </c>
      <c r="G14" s="297" t="s">
        <v>443</v>
      </c>
      <c r="H14" s="297"/>
      <c r="I14" s="297"/>
      <c r="J14" s="297"/>
      <c r="K14" s="297"/>
      <c r="L14" s="297"/>
      <c r="M14" s="297"/>
      <c r="N14" s="297"/>
      <c r="O14" s="297" t="s">
        <v>319</v>
      </c>
      <c r="P14" s="297"/>
      <c r="Q14" s="297"/>
      <c r="R14" s="297"/>
      <c r="S14" s="297"/>
      <c r="T14" s="297"/>
      <c r="U14" s="297"/>
      <c r="V14" s="297"/>
      <c r="W14" s="297"/>
      <c r="X14" s="297"/>
      <c r="Y14" s="297"/>
      <c r="Z14" s="297"/>
      <c r="AA14" s="297"/>
      <c r="AB14" s="297"/>
      <c r="AC14" s="297"/>
      <c r="AD14" s="297"/>
      <c r="AE14" s="297"/>
      <c r="AF14" s="297"/>
      <c r="AG14" s="297"/>
      <c r="AH14" s="297"/>
      <c r="AI14" s="297" t="s">
        <v>320</v>
      </c>
      <c r="AJ14" s="297"/>
      <c r="AK14" s="297"/>
      <c r="AL14" s="297" t="s">
        <v>459</v>
      </c>
      <c r="AM14" s="297" t="s">
        <v>445</v>
      </c>
      <c r="AN14" s="297"/>
      <c r="AO14" s="297"/>
      <c r="AP14" s="297"/>
      <c r="AQ14" s="297"/>
      <c r="AR14" s="297"/>
      <c r="AS14" s="297" t="s">
        <v>321</v>
      </c>
      <c r="AT14" s="341" t="s">
        <v>446</v>
      </c>
      <c r="AU14" s="128"/>
    </row>
    <row r="15" spans="1:47" s="126" customFormat="1" ht="15" customHeight="1">
      <c r="A15" s="125"/>
      <c r="B15" s="125"/>
      <c r="D15" s="127"/>
      <c r="E15" s="340"/>
      <c r="F15" s="339"/>
      <c r="G15" s="337" t="s">
        <v>322</v>
      </c>
      <c r="H15" s="337" t="s">
        <v>293</v>
      </c>
      <c r="I15" s="337" t="str">
        <f>IF(YEAR_PERIOD="","",YEAR_PERIOD&amp;" г.")</f>
        <v>2015 г.</v>
      </c>
      <c r="J15" s="337" t="str">
        <f>IF(YEAR_PERIOD="","",YEAR_PERIOD+1&amp;" г.")</f>
        <v>2016 г.</v>
      </c>
      <c r="K15" s="337" t="str">
        <f>IF(YEAR_PERIOD="","",YEAR_PERIOD+2&amp;" г.")</f>
        <v>2017 г.</v>
      </c>
      <c r="L15" s="337" t="str">
        <f>IF(YEAR_PERIOD="","",YEAR_PERIOD+3&amp;" г.")</f>
        <v>2018 г.</v>
      </c>
      <c r="M15" s="337" t="str">
        <f>IF(YEAR_PERIOD="","",YEAR_PERIOD+4&amp;" г.")</f>
        <v>2019 г.</v>
      </c>
      <c r="N15" s="337" t="str">
        <f>IF(YEAR_PERIOD="","",YEAR_PERIOD+5&amp;" г.")</f>
        <v>2020 г.</v>
      </c>
      <c r="O15" s="337" t="s">
        <v>322</v>
      </c>
      <c r="P15" s="337" t="s">
        <v>444</v>
      </c>
      <c r="Q15" s="337" t="str">
        <f>I15</f>
        <v>2015 г.</v>
      </c>
      <c r="R15" s="337"/>
      <c r="S15" s="337"/>
      <c r="T15" s="337" t="str">
        <f>J15</f>
        <v>2016 г.</v>
      </c>
      <c r="U15" s="337"/>
      <c r="V15" s="337"/>
      <c r="W15" s="337" t="str">
        <f>K15</f>
        <v>2017 г.</v>
      </c>
      <c r="X15" s="337"/>
      <c r="Y15" s="337"/>
      <c r="Z15" s="337" t="str">
        <f>L15</f>
        <v>2018 г.</v>
      </c>
      <c r="AA15" s="337"/>
      <c r="AB15" s="337"/>
      <c r="AC15" s="337" t="str">
        <f>M15</f>
        <v>2019 г.</v>
      </c>
      <c r="AD15" s="337"/>
      <c r="AE15" s="337"/>
      <c r="AF15" s="337" t="str">
        <f>N15</f>
        <v>2020 г.</v>
      </c>
      <c r="AG15" s="337"/>
      <c r="AH15" s="337"/>
      <c r="AI15" s="337" t="s">
        <v>323</v>
      </c>
      <c r="AJ15" s="337" t="s">
        <v>324</v>
      </c>
      <c r="AK15" s="337" t="s">
        <v>325</v>
      </c>
      <c r="AL15" s="282"/>
      <c r="AM15" s="337" t="str">
        <f>IF(YEAR_PERIOD="","",YEAR_PERIOD&amp;" г.")</f>
        <v>2015 г.</v>
      </c>
      <c r="AN15" s="337" t="str">
        <f>IF(YEAR_PERIOD="","",YEAR_PERIOD+1&amp;" г.")</f>
        <v>2016 г.</v>
      </c>
      <c r="AO15" s="337" t="str">
        <f>IF(YEAR_PERIOD="","",YEAR_PERIOD+2&amp;" г.")</f>
        <v>2017 г.</v>
      </c>
      <c r="AP15" s="337" t="str">
        <f>IF(YEAR_PERIOD="","",YEAR_PERIOD+3&amp;" г.")</f>
        <v>2018 г.</v>
      </c>
      <c r="AQ15" s="337" t="str">
        <f>IF(YEAR_PERIOD="","",YEAR_PERIOD+4&amp;" г.")</f>
        <v>2019 г.</v>
      </c>
      <c r="AR15" s="337" t="str">
        <f>IF(YEAR_PERIOD="","",YEAR_PERIOD+5&amp;" г.")</f>
        <v>2020 г.</v>
      </c>
      <c r="AS15" s="282"/>
      <c r="AT15" s="342"/>
      <c r="AU15" s="128"/>
    </row>
    <row r="16" spans="1:47" s="126" customFormat="1" ht="64.5" customHeight="1" thickBot="1">
      <c r="A16" s="125"/>
      <c r="B16" s="125"/>
      <c r="D16" s="127"/>
      <c r="E16" s="330"/>
      <c r="F16" s="332"/>
      <c r="G16" s="338"/>
      <c r="H16" s="338"/>
      <c r="I16" s="338"/>
      <c r="J16" s="338"/>
      <c r="K16" s="338"/>
      <c r="L16" s="338"/>
      <c r="M16" s="338"/>
      <c r="N16" s="338"/>
      <c r="O16" s="338"/>
      <c r="P16" s="338"/>
      <c r="Q16" s="158" t="s">
        <v>440</v>
      </c>
      <c r="R16" s="158" t="s">
        <v>303</v>
      </c>
      <c r="S16" s="158" t="s">
        <v>304</v>
      </c>
      <c r="T16" s="158" t="s">
        <v>440</v>
      </c>
      <c r="U16" s="158" t="s">
        <v>303</v>
      </c>
      <c r="V16" s="158" t="s">
        <v>304</v>
      </c>
      <c r="W16" s="158" t="s">
        <v>440</v>
      </c>
      <c r="X16" s="158" t="s">
        <v>303</v>
      </c>
      <c r="Y16" s="158" t="s">
        <v>304</v>
      </c>
      <c r="Z16" s="158" t="s">
        <v>440</v>
      </c>
      <c r="AA16" s="158" t="s">
        <v>303</v>
      </c>
      <c r="AB16" s="158" t="s">
        <v>304</v>
      </c>
      <c r="AC16" s="158" t="s">
        <v>440</v>
      </c>
      <c r="AD16" s="158" t="s">
        <v>303</v>
      </c>
      <c r="AE16" s="158" t="s">
        <v>304</v>
      </c>
      <c r="AF16" s="158" t="s">
        <v>440</v>
      </c>
      <c r="AG16" s="158" t="s">
        <v>303</v>
      </c>
      <c r="AH16" s="158" t="s">
        <v>304</v>
      </c>
      <c r="AI16" s="338"/>
      <c r="AJ16" s="338"/>
      <c r="AK16" s="338"/>
      <c r="AL16" s="283"/>
      <c r="AM16" s="338"/>
      <c r="AN16" s="338"/>
      <c r="AO16" s="338"/>
      <c r="AP16" s="338"/>
      <c r="AQ16" s="338"/>
      <c r="AR16" s="338"/>
      <c r="AS16" s="283"/>
      <c r="AT16" s="343"/>
      <c r="AU16" s="128"/>
    </row>
    <row r="17" spans="1:47" s="140" customFormat="1" ht="12" thickBot="1">
      <c r="A17" s="139"/>
      <c r="B17" s="139"/>
      <c r="D17" s="141"/>
      <c r="E17" s="176">
        <v>1</v>
      </c>
      <c r="F17" s="176">
        <v>2</v>
      </c>
      <c r="G17" s="176">
        <v>3</v>
      </c>
      <c r="H17" s="176">
        <v>4</v>
      </c>
      <c r="I17" s="176">
        <v>5</v>
      </c>
      <c r="J17" s="176">
        <v>6</v>
      </c>
      <c r="K17" s="176">
        <v>7</v>
      </c>
      <c r="L17" s="176">
        <v>8</v>
      </c>
      <c r="M17" s="176">
        <v>9</v>
      </c>
      <c r="N17" s="176">
        <v>10</v>
      </c>
      <c r="O17" s="176">
        <v>11</v>
      </c>
      <c r="P17" s="176">
        <v>12</v>
      </c>
      <c r="Q17" s="176">
        <v>13</v>
      </c>
      <c r="R17" s="176">
        <v>14</v>
      </c>
      <c r="S17" s="176">
        <v>15</v>
      </c>
      <c r="T17" s="176">
        <v>16</v>
      </c>
      <c r="U17" s="176">
        <v>17</v>
      </c>
      <c r="V17" s="176">
        <v>18</v>
      </c>
      <c r="W17" s="176">
        <v>19</v>
      </c>
      <c r="X17" s="176">
        <v>20</v>
      </c>
      <c r="Y17" s="176">
        <v>21</v>
      </c>
      <c r="Z17" s="176">
        <v>22</v>
      </c>
      <c r="AA17" s="176">
        <v>23</v>
      </c>
      <c r="AB17" s="176">
        <v>24</v>
      </c>
      <c r="AC17" s="176">
        <v>25</v>
      </c>
      <c r="AD17" s="176">
        <v>26</v>
      </c>
      <c r="AE17" s="176">
        <v>27</v>
      </c>
      <c r="AF17" s="176">
        <v>28</v>
      </c>
      <c r="AG17" s="176">
        <v>29</v>
      </c>
      <c r="AH17" s="176">
        <v>30</v>
      </c>
      <c r="AI17" s="176">
        <v>31</v>
      </c>
      <c r="AJ17" s="176">
        <v>32</v>
      </c>
      <c r="AK17" s="176">
        <v>33</v>
      </c>
      <c r="AL17" s="176">
        <v>34</v>
      </c>
      <c r="AM17" s="176">
        <v>35</v>
      </c>
      <c r="AN17" s="176">
        <v>36</v>
      </c>
      <c r="AO17" s="176">
        <v>37</v>
      </c>
      <c r="AP17" s="176">
        <v>38</v>
      </c>
      <c r="AQ17" s="176">
        <v>39</v>
      </c>
      <c r="AR17" s="176">
        <v>40</v>
      </c>
      <c r="AS17" s="176">
        <v>41</v>
      </c>
      <c r="AT17" s="176">
        <v>42</v>
      </c>
      <c r="AU17" s="142"/>
    </row>
    <row r="18" spans="1:47" ht="28.5" customHeight="1">
      <c r="A18" s="110">
        <v>1</v>
      </c>
      <c r="C18" s="148" t="s">
        <v>298</v>
      </c>
      <c r="D18" s="114"/>
      <c r="E18" s="174" t="str">
        <f>ROW()-ROW($E$17)&amp;"."</f>
        <v>1.</v>
      </c>
      <c r="F18" s="211" t="s">
        <v>626</v>
      </c>
      <c r="G18" s="175" t="s">
        <v>623</v>
      </c>
      <c r="H18" s="177">
        <f>SUM(I18:N18)</f>
        <v>1000</v>
      </c>
      <c r="I18" s="178">
        <v>1000</v>
      </c>
      <c r="J18" s="191"/>
      <c r="K18" s="191"/>
      <c r="L18" s="191"/>
      <c r="M18" s="191"/>
      <c r="N18" s="191"/>
      <c r="O18" s="175" t="s">
        <v>628</v>
      </c>
      <c r="P18" s="177">
        <f>SUM(Q18,T18,W18,Z18,AC18,AF18)</f>
        <v>161.7</v>
      </c>
      <c r="Q18" s="178">
        <v>161.7</v>
      </c>
      <c r="R18" s="178">
        <f>Q18*0.3445</f>
        <v>55.70564999999999</v>
      </c>
      <c r="S18" s="178">
        <f>347.655/1000</f>
        <v>0.347655</v>
      </c>
      <c r="T18" s="191"/>
      <c r="U18" s="191"/>
      <c r="V18" s="191"/>
      <c r="W18" s="191"/>
      <c r="X18" s="191"/>
      <c r="Y18" s="191"/>
      <c r="Z18" s="191"/>
      <c r="AA18" s="191"/>
      <c r="AB18" s="191"/>
      <c r="AC18" s="191"/>
      <c r="AD18" s="191"/>
      <c r="AE18" s="191"/>
      <c r="AF18" s="191"/>
      <c r="AG18" s="191"/>
      <c r="AH18" s="191"/>
      <c r="AI18" s="180"/>
      <c r="AJ18" s="179"/>
      <c r="AK18" s="178"/>
      <c r="AL18" s="180"/>
      <c r="AM18" s="178">
        <f>143.31/1000</f>
        <v>0.14331</v>
      </c>
      <c r="AN18" s="191"/>
      <c r="AO18" s="191"/>
      <c r="AP18" s="191"/>
      <c r="AQ18" s="191"/>
      <c r="AR18" s="191"/>
      <c r="AS18" s="175" t="s">
        <v>627</v>
      </c>
      <c r="AT18" s="181" t="s">
        <v>619</v>
      </c>
      <c r="AU18" s="115"/>
    </row>
    <row r="19" spans="1:47" ht="56.25">
      <c r="A19" s="110">
        <v>1</v>
      </c>
      <c r="C19" s="148" t="s">
        <v>298</v>
      </c>
      <c r="D19" s="114"/>
      <c r="E19" s="174" t="str">
        <f>ROW()-ROW($E$17)&amp;"."</f>
        <v>2.</v>
      </c>
      <c r="F19" s="211" t="s">
        <v>617</v>
      </c>
      <c r="G19" s="175" t="s">
        <v>623</v>
      </c>
      <c r="H19" s="177">
        <f>SUM(I19:N19)</f>
        <v>1</v>
      </c>
      <c r="I19" s="178">
        <v>1</v>
      </c>
      <c r="J19" s="191"/>
      <c r="K19" s="191"/>
      <c r="L19" s="191"/>
      <c r="M19" s="191"/>
      <c r="N19" s="191"/>
      <c r="O19" s="175" t="s">
        <v>618</v>
      </c>
      <c r="P19" s="177">
        <f>SUM(Q19,T19,W19,Z19,AC19,AF19)</f>
        <v>26.48177</v>
      </c>
      <c r="Q19" s="178">
        <v>26.48177</v>
      </c>
      <c r="R19" s="178">
        <f>Q19*0.172</f>
        <v>4.55486444</v>
      </c>
      <c r="S19" s="178">
        <f>'[1]динамика'!$Z$27/1000</f>
        <v>0.045015036734500004</v>
      </c>
      <c r="T19" s="191"/>
      <c r="U19" s="191"/>
      <c r="V19" s="191"/>
      <c r="W19" s="191"/>
      <c r="X19" s="191"/>
      <c r="Y19" s="191"/>
      <c r="Z19" s="191"/>
      <c r="AA19" s="191"/>
      <c r="AB19" s="191"/>
      <c r="AC19" s="191"/>
      <c r="AD19" s="191"/>
      <c r="AE19" s="191"/>
      <c r="AF19" s="191"/>
      <c r="AG19" s="191"/>
      <c r="AH19" s="191"/>
      <c r="AI19" s="180"/>
      <c r="AJ19" s="179"/>
      <c r="AK19" s="178"/>
      <c r="AL19" s="180"/>
      <c r="AM19" s="178">
        <f>404.997/1000</f>
        <v>0.404997</v>
      </c>
      <c r="AN19" s="191"/>
      <c r="AO19" s="191"/>
      <c r="AP19" s="191"/>
      <c r="AQ19" s="191"/>
      <c r="AR19" s="191"/>
      <c r="AS19" s="175" t="s">
        <v>625</v>
      </c>
      <c r="AT19" s="212" t="s">
        <v>619</v>
      </c>
      <c r="AU19" s="115"/>
    </row>
    <row r="20" spans="1:47" ht="56.25">
      <c r="A20" s="110">
        <v>1</v>
      </c>
      <c r="C20" s="148" t="s">
        <v>298</v>
      </c>
      <c r="D20" s="114"/>
      <c r="E20" s="174" t="str">
        <f>ROW()-ROW($E$17)&amp;"."</f>
        <v>3.</v>
      </c>
      <c r="F20" s="211" t="s">
        <v>620</v>
      </c>
      <c r="G20" s="175" t="s">
        <v>622</v>
      </c>
      <c r="H20" s="177">
        <f>SUM(I20:N20)</f>
        <v>1166.412</v>
      </c>
      <c r="I20" s="178">
        <v>1166.412</v>
      </c>
      <c r="J20" s="191"/>
      <c r="K20" s="191"/>
      <c r="L20" s="191"/>
      <c r="M20" s="191"/>
      <c r="N20" s="191"/>
      <c r="O20" s="175" t="s">
        <v>618</v>
      </c>
      <c r="P20" s="177">
        <f>SUM(Q20,T20,W20,Z20,AC20,AF20)</f>
        <v>23.286043000000387</v>
      </c>
      <c r="Q20" s="178">
        <f>'[1]динамика'!$X$26-Q19</f>
        <v>23.286043000000387</v>
      </c>
      <c r="R20" s="178">
        <f>Q20*0.172</f>
        <v>4.005199396000066</v>
      </c>
      <c r="S20" s="178">
        <f>('[1]динамика'!$Z$26-'[1]динамика'!$Z$27)/1000</f>
        <v>0.03958278019355066</v>
      </c>
      <c r="T20" s="191"/>
      <c r="U20" s="191"/>
      <c r="V20" s="191"/>
      <c r="W20" s="191"/>
      <c r="X20" s="191"/>
      <c r="Y20" s="191"/>
      <c r="Z20" s="191"/>
      <c r="AA20" s="191"/>
      <c r="AB20" s="191"/>
      <c r="AC20" s="191"/>
      <c r="AD20" s="191"/>
      <c r="AE20" s="191"/>
      <c r="AF20" s="191"/>
      <c r="AG20" s="191"/>
      <c r="AH20" s="191"/>
      <c r="AI20" s="180"/>
      <c r="AJ20" s="179"/>
      <c r="AK20" s="178"/>
      <c r="AL20" s="180"/>
      <c r="AM20" s="178">
        <f>167.963/1000</f>
        <v>0.167963</v>
      </c>
      <c r="AN20" s="191"/>
      <c r="AO20" s="191"/>
      <c r="AP20" s="191"/>
      <c r="AQ20" s="191"/>
      <c r="AR20" s="191"/>
      <c r="AS20" s="175" t="s">
        <v>625</v>
      </c>
      <c r="AT20" s="212" t="s">
        <v>619</v>
      </c>
      <c r="AU20" s="115"/>
    </row>
    <row r="21" spans="1:47" ht="56.25">
      <c r="A21" s="110">
        <v>1</v>
      </c>
      <c r="C21" s="148" t="s">
        <v>298</v>
      </c>
      <c r="D21" s="114"/>
      <c r="E21" s="174" t="str">
        <f>ROW()-ROW($E$17)&amp;"."</f>
        <v>4.</v>
      </c>
      <c r="F21" s="211" t="s">
        <v>621</v>
      </c>
      <c r="G21" s="175" t="s">
        <v>623</v>
      </c>
      <c r="H21" s="177">
        <f>SUM(I21:N21)</f>
        <v>1</v>
      </c>
      <c r="I21" s="178">
        <v>1</v>
      </c>
      <c r="J21" s="191"/>
      <c r="K21" s="191"/>
      <c r="L21" s="191"/>
      <c r="M21" s="191"/>
      <c r="N21" s="191"/>
      <c r="O21" s="175" t="s">
        <v>624</v>
      </c>
      <c r="P21" s="177">
        <f>SUM(Q21,T21,W21,Z21,AC21,AF21)</f>
        <v>0.041520000000002</v>
      </c>
      <c r="Q21" s="178">
        <v>0.041520000000002</v>
      </c>
      <c r="R21" s="178"/>
      <c r="S21" s="178">
        <v>0.00210456650000002</v>
      </c>
      <c r="T21" s="191"/>
      <c r="U21" s="191"/>
      <c r="V21" s="191"/>
      <c r="W21" s="191"/>
      <c r="X21" s="191"/>
      <c r="Y21" s="191"/>
      <c r="Z21" s="191"/>
      <c r="AA21" s="191"/>
      <c r="AB21" s="191"/>
      <c r="AC21" s="191"/>
      <c r="AD21" s="191"/>
      <c r="AE21" s="191"/>
      <c r="AF21" s="191"/>
      <c r="AG21" s="191"/>
      <c r="AH21" s="191"/>
      <c r="AI21" s="180"/>
      <c r="AJ21" s="179"/>
      <c r="AK21" s="178"/>
      <c r="AL21" s="180"/>
      <c r="AM21" s="178">
        <f>297.48/1000</f>
        <v>0.29748</v>
      </c>
      <c r="AN21" s="191"/>
      <c r="AO21" s="191"/>
      <c r="AP21" s="191"/>
      <c r="AQ21" s="191"/>
      <c r="AR21" s="191"/>
      <c r="AS21" s="175" t="s">
        <v>625</v>
      </c>
      <c r="AT21" s="212" t="s">
        <v>619</v>
      </c>
      <c r="AU21" s="115"/>
    </row>
    <row r="22" spans="1:47" ht="56.25">
      <c r="A22" s="110">
        <v>1</v>
      </c>
      <c r="C22" s="148" t="s">
        <v>298</v>
      </c>
      <c r="D22" s="114"/>
      <c r="E22" s="174" t="str">
        <f>ROW()-ROW($E$17)&amp;"."</f>
        <v>5.</v>
      </c>
      <c r="F22" s="211" t="s">
        <v>621</v>
      </c>
      <c r="G22" s="175" t="s">
        <v>297</v>
      </c>
      <c r="H22" s="177">
        <f>SUM(I22:N22)</f>
        <v>0</v>
      </c>
      <c r="I22" s="178"/>
      <c r="J22" s="191"/>
      <c r="K22" s="191"/>
      <c r="L22" s="191"/>
      <c r="M22" s="191"/>
      <c r="N22" s="191"/>
      <c r="O22" s="175"/>
      <c r="P22" s="177">
        <f>SUM(Q22,T22,W22,Z22,AC22,AF22)</f>
        <v>0</v>
      </c>
      <c r="Q22" s="178"/>
      <c r="R22" s="178"/>
      <c r="S22" s="178"/>
      <c r="T22" s="191"/>
      <c r="U22" s="191"/>
      <c r="V22" s="191"/>
      <c r="W22" s="191"/>
      <c r="X22" s="191"/>
      <c r="Y22" s="191"/>
      <c r="Z22" s="191"/>
      <c r="AA22" s="191"/>
      <c r="AB22" s="191"/>
      <c r="AC22" s="191"/>
      <c r="AD22" s="191"/>
      <c r="AE22" s="191"/>
      <c r="AF22" s="191"/>
      <c r="AG22" s="191"/>
      <c r="AH22" s="191"/>
      <c r="AI22" s="180"/>
      <c r="AJ22" s="179"/>
      <c r="AK22" s="178"/>
      <c r="AL22" s="180"/>
      <c r="AM22" s="178">
        <f>516.75/1000</f>
        <v>0.51675</v>
      </c>
      <c r="AN22" s="191"/>
      <c r="AO22" s="191"/>
      <c r="AP22" s="191"/>
      <c r="AQ22" s="191"/>
      <c r="AR22" s="191"/>
      <c r="AS22" s="175" t="s">
        <v>625</v>
      </c>
      <c r="AT22" s="212" t="s">
        <v>619</v>
      </c>
      <c r="AU22" s="115"/>
    </row>
    <row r="23" spans="1:47" ht="15" customHeight="1" thickBot="1">
      <c r="A23" s="110">
        <v>1</v>
      </c>
      <c r="B23" s="110">
        <v>1</v>
      </c>
      <c r="D23" s="114"/>
      <c r="E23" s="323" t="s">
        <v>142</v>
      </c>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5"/>
      <c r="AU23" s="115"/>
    </row>
    <row r="24" spans="4:47" ht="11.25">
      <c r="D24" s="116"/>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8"/>
    </row>
    <row r="25" spans="4:47" ht="11.25">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row>
    <row r="26" spans="4:47" ht="11.25">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row>
    <row r="27" spans="4:47" ht="11.25">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row>
    <row r="28" spans="4:47" ht="11.25">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row>
    <row r="92" spans="1:2" ht="11.25">
      <c r="A92" s="120"/>
      <c r="B92" s="120"/>
    </row>
    <row r="93" spans="1:2" ht="11.25">
      <c r="A93" s="120"/>
      <c r="B93" s="120"/>
    </row>
    <row r="98" spans="1:2" ht="11.25">
      <c r="A98" s="120"/>
      <c r="B98" s="120"/>
    </row>
    <row r="106" spans="1:2" ht="11.25">
      <c r="A106" s="120"/>
      <c r="B106" s="120"/>
    </row>
    <row r="112" spans="1:2" ht="11.25">
      <c r="A112" s="120"/>
      <c r="B112" s="120"/>
    </row>
    <row r="114" spans="1:2" ht="11.25">
      <c r="A114" s="120"/>
      <c r="B114" s="120"/>
    </row>
    <row r="133" spans="1:2" ht="11.25">
      <c r="A133" s="120"/>
      <c r="B133" s="120"/>
    </row>
    <row r="160" spans="1:2" ht="11.25">
      <c r="A160" s="120"/>
      <c r="B160" s="120"/>
    </row>
    <row r="183" spans="1:2" ht="11.25">
      <c r="A183" s="120"/>
      <c r="B183" s="120"/>
    </row>
    <row r="184" spans="1:2" ht="11.25">
      <c r="A184" s="120"/>
      <c r="B184" s="120"/>
    </row>
    <row r="185" spans="1:2" ht="11.25">
      <c r="A185" s="120"/>
      <c r="B185" s="120"/>
    </row>
    <row r="186" spans="1:2" ht="11.25">
      <c r="A186" s="120"/>
      <c r="B186" s="120"/>
    </row>
    <row r="187" spans="1:2" ht="11.25">
      <c r="A187" s="120"/>
      <c r="B187" s="120"/>
    </row>
    <row r="203" spans="1:2" ht="11.25">
      <c r="A203" s="120"/>
      <c r="B203" s="120"/>
    </row>
    <row r="204" spans="1:2" ht="11.25">
      <c r="A204" s="120"/>
      <c r="B204" s="120"/>
    </row>
    <row r="205" spans="1:2" ht="11.25">
      <c r="A205" s="120"/>
      <c r="B205" s="120"/>
    </row>
    <row r="206" spans="1:2" ht="11.25">
      <c r="A206" s="121"/>
      <c r="B206" s="121"/>
    </row>
    <row r="207" spans="1:2" ht="11.25">
      <c r="A207" s="121"/>
      <c r="B207" s="121"/>
    </row>
    <row r="208" spans="1:2" ht="11.25">
      <c r="A208" s="122"/>
      <c r="B208" s="122"/>
    </row>
    <row r="209" spans="1:2" ht="11.25">
      <c r="A209" s="122"/>
      <c r="B209" s="122"/>
    </row>
    <row r="210" spans="1:2" ht="11.25">
      <c r="A210" s="122"/>
      <c r="B210" s="122"/>
    </row>
    <row r="211" spans="1:2" ht="11.25">
      <c r="A211" s="122"/>
      <c r="B211" s="122"/>
    </row>
    <row r="212" spans="1:2" ht="11.25">
      <c r="A212" s="120"/>
      <c r="B212" s="120"/>
    </row>
  </sheetData>
  <sheetProtection password="E4D4" sheet="1" objects="1" scenarios="1" formatColumns="0" formatRows="0"/>
  <mergeCells count="41">
    <mergeCell ref="Q15:S15"/>
    <mergeCell ref="E23:AT23"/>
    <mergeCell ref="H15:H16"/>
    <mergeCell ref="N15:N16"/>
    <mergeCell ref="M15:M16"/>
    <mergeCell ref="L15:L16"/>
    <mergeCell ref="AJ15:AJ16"/>
    <mergeCell ref="I15:I16"/>
    <mergeCell ref="W15:Y15"/>
    <mergeCell ref="AT14:AT16"/>
    <mergeCell ref="AL14:AL16"/>
    <mergeCell ref="D4:AU4"/>
    <mergeCell ref="D5:AU5"/>
    <mergeCell ref="T15:V15"/>
    <mergeCell ref="AN15:AN16"/>
    <mergeCell ref="J15:J16"/>
    <mergeCell ref="AI14:AK14"/>
    <mergeCell ref="AM14:AR14"/>
    <mergeCell ref="D8:AU8"/>
    <mergeCell ref="D9:AU9"/>
    <mergeCell ref="D10:AU10"/>
    <mergeCell ref="D11:AU11"/>
    <mergeCell ref="G14:N14"/>
    <mergeCell ref="G15:G16"/>
    <mergeCell ref="AQ15:AQ16"/>
    <mergeCell ref="E14:E16"/>
    <mergeCell ref="AK15:AK16"/>
    <mergeCell ref="AM15:AM16"/>
    <mergeCell ref="O15:O16"/>
    <mergeCell ref="P15:P16"/>
    <mergeCell ref="AI15:AI16"/>
    <mergeCell ref="K15:K16"/>
    <mergeCell ref="AF15:AH15"/>
    <mergeCell ref="F14:F16"/>
    <mergeCell ref="AR15:AR16"/>
    <mergeCell ref="AP15:AP16"/>
    <mergeCell ref="AS14:AS16"/>
    <mergeCell ref="O14:AH14"/>
    <mergeCell ref="AO15:AO16"/>
    <mergeCell ref="Z15:AB15"/>
    <mergeCell ref="AC15:AE15"/>
  </mergeCells>
  <dataValidations count="3">
    <dataValidation type="textLength" operator="greaterThanOrEqual" allowBlank="1" showInputMessage="1" showErrorMessage="1" sqref="AT14 AM15:AR15 I15:N15 AS18:AT22 F18:G22 O18:O22">
      <formula1>0</formula1>
    </dataValidation>
    <dataValidation type="decimal" operator="greaterThanOrEqual" allowBlank="1" showInputMessage="1" showErrorMessage="1" sqref="AM18:AR22 H18:N22 AJ18:AK22 P18:AH22">
      <formula1>0</formula1>
    </dataValidation>
    <dataValidation type="whole" operator="greaterThanOrEqual" allowBlank="1" showInputMessage="1" showErrorMessage="1" sqref="AL18:AL22 AI18:AI22">
      <formula1>0</formula1>
    </dataValidation>
  </dataValidations>
  <hyperlinks>
    <hyperlink ref="E23:AT23" location="П3!A1" display="Добавить"/>
    <hyperlink ref="C18" location="'П3'!A1" display="Удалить"/>
    <hyperlink ref="C19" location="'П3'!A1" display="Удалить"/>
    <hyperlink ref="C20" location="'П3'!A1" display="Удалить"/>
    <hyperlink ref="C21" location="'П3'!A1" display="Удалить"/>
    <hyperlink ref="C22" location="'П3'!A1" display="Удалить"/>
  </hyperlinks>
  <printOptions/>
  <pageMargins left="0.7086614173228347" right="0.7086614173228347" top="0.7480314960629921" bottom="0.7480314960629921" header="0.31496062992125984" footer="0.31496062992125984"/>
  <pageSetup fitToHeight="100"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Elizaveta G. Lobashova</cp:lastModifiedBy>
  <cp:lastPrinted>2014-12-25T13:28:17Z</cp:lastPrinted>
  <dcterms:created xsi:type="dcterms:W3CDTF">2012-05-02T09:06:49Z</dcterms:created>
  <dcterms:modified xsi:type="dcterms:W3CDTF">2015-02-26T08:03:43Z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ALL.PES.PLAN.4.178</vt:lpwstr>
  </property>
  <property fmtid="{D5CDD505-2E9C-101B-9397-08002B2CF9AE}" pid="3" name="VERSION">
    <vt:lpwstr>Версия 1.1</vt:lpwstr>
  </property>
  <property fmtid="{D5CDD505-2E9C-101B-9397-08002B2CF9AE}" pid="4" name="FORMNAME">
    <vt:lpwstr> Программы в области энергосбережения и повышения энергетической эффективности</vt:lpwstr>
  </property>
  <property fmtid="{D5CDD505-2E9C-101B-9397-08002B2CF9AE}" pid="5" name="SPHERE">
    <vt:lpwstr>ALL</vt:lpwstr>
  </property>
  <property fmtid="{D5CDD505-2E9C-101B-9397-08002B2CF9AE}" pid="6" name="CHKSTATUS">
    <vt:i4>0</vt:i4>
  </property>
  <property fmtid="{D5CDD505-2E9C-101B-9397-08002B2CF9AE}" pid="7" name="COMPANY">
    <vt:lpwstr>ООО "Воздушные ворота северной столицы"</vt:lpwstr>
  </property>
  <property fmtid="{D5CDD505-2E9C-101B-9397-08002B2CF9AE}" pid="8" name="PERIOD">
    <vt:lpwstr>2015</vt:lpwstr>
  </property>
  <property fmtid="{D5CDD505-2E9C-101B-9397-08002B2CF9AE}" pid="9" name="PERIOD2">
    <vt:lpwstr>Год</vt:lpwstr>
  </property>
  <property fmtid="{D5CDD505-2E9C-101B-9397-08002B2CF9AE}" pid="10" name="PF">
    <vt:lpwstr>План</vt:lpwstr>
  </property>
  <property fmtid="{D5CDD505-2E9C-101B-9397-08002B2CF9AE}" pid="11" name="GROUP" linkTarget="PROP_GROUP">
    <vt:r8>1.128647257465E-312</vt:r8>
  </property>
</Properties>
</file>